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95" windowWidth="15480" windowHeight="5760" tabRatio="731" activeTab="2"/>
  </bookViews>
  <sheets>
    <sheet name="ใบผ่านรายการ " sheetId="1" r:id="rId1"/>
    <sheet name="มาตรฐาน 1" sheetId="2" r:id="rId2"/>
    <sheet name="มาตรฐาน 2 " sheetId="3" r:id="rId3"/>
    <sheet name="มาตรฐาน3" sheetId="4" r:id="rId4"/>
    <sheet name="รับ-จ่าย " sheetId="5" r:id="rId5"/>
    <sheet name="งบทดลอง" sheetId="6" r:id="rId6"/>
    <sheet name="หมายเหตุ1 " sheetId="7" r:id="rId7"/>
    <sheet name="หมายเหตุ  (2)" sheetId="8" r:id="rId8"/>
    <sheet name="ลูกหนี้เงินยืม" sheetId="9" r:id="rId9"/>
    <sheet name="งบกระทบยอด  ธกส.." sheetId="10" r:id="rId10"/>
    <sheet name="กระทบยอดกรุงไทย11" sheetId="11" r:id="rId11"/>
    <sheet name="จ่ายจากแบงค์" sheetId="12" r:id="rId12"/>
    <sheet name="รวมจ่าย57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Titles" localSheetId="8">'ลูกหนี้เงินยืม'!$1:$3</definedName>
  </definedNames>
  <calcPr fullCalcOnLoad="1"/>
</workbook>
</file>

<file path=xl/sharedStrings.xml><?xml version="1.0" encoding="utf-8"?>
<sst xmlns="http://schemas.openxmlformats.org/spreadsheetml/2006/main" count="6120" uniqueCount="873">
  <si>
    <t>สัญญาที่</t>
  </si>
  <si>
    <t>ฎีกาที่</t>
  </si>
  <si>
    <t>ผู้ยืม</t>
  </si>
  <si>
    <t>วันที่ยืม</t>
  </si>
  <si>
    <t>วันที่ส่งใช้</t>
  </si>
  <si>
    <t>รายการยืม</t>
  </si>
  <si>
    <t>ประเภทเงินยืม</t>
  </si>
  <si>
    <t>จำนวน</t>
  </si>
  <si>
    <t xml:space="preserve">อบต. ศรีสว่าง อ.นาโพธิ์ จ.บุรีรัมย์  </t>
  </si>
  <si>
    <t>หมวดบัญชี ลงงบรับ-จ่าย</t>
  </si>
  <si>
    <t>ประจำ 6 เดือน</t>
  </si>
  <si>
    <t>รวมทั้งสิ้น</t>
  </si>
  <si>
    <t>หมวดภาษีอากร</t>
  </si>
  <si>
    <t>หมวดค่าธรรมเนียม ค่าปรับและใบอนุญาต</t>
  </si>
  <si>
    <t>หมวดภาษีจัดสรร</t>
  </si>
  <si>
    <t>หมวดรายได้จากทรัพย์สิน</t>
  </si>
  <si>
    <t>หมวดรายได้เบ็ดเตล็ด</t>
  </si>
  <si>
    <t>หมวดเงินอุดหนุนทั่วไป</t>
  </si>
  <si>
    <t>หมวดเงินอุดหนุนเฉพาะกิจ</t>
  </si>
  <si>
    <t>องค์การบริหารส่วนตำบลศรีสว่าง อำเภอนาโพธิ์ จังหวัดบุรีรัมย์</t>
  </si>
  <si>
    <t>รายรับจริงประกอบงบทดลองและรายงานรับ - จ่ายเงินสด</t>
  </si>
  <si>
    <t xml:space="preserve">       ประมาณการ</t>
  </si>
  <si>
    <t>รายได้จัดเก็บเอง</t>
  </si>
  <si>
    <t>1. ภาษีโรงเรือนและที่ดิน</t>
  </si>
  <si>
    <t>2. ภาษีบำรุงท้องที่</t>
  </si>
  <si>
    <t>3. ภาษีป้าย</t>
  </si>
  <si>
    <t>ค่าจำหน่ายแบบพิมพ์และคำร้อง</t>
  </si>
  <si>
    <t>รายได้ที่รัฐบาลอุดหนุนให้</t>
  </si>
  <si>
    <t xml:space="preserve">                     หมวดเงินอุดหนุน</t>
  </si>
  <si>
    <t>รายได้ที่รัฐบาลอุดหนุนโดยระบุวัตถุประสงค์</t>
  </si>
  <si>
    <t>เฉพาะกิจ</t>
  </si>
  <si>
    <t xml:space="preserve">      รับจริงเดือนนี้</t>
  </si>
  <si>
    <t>รับจริงจนถึงปัจจุบัน</t>
  </si>
  <si>
    <t>ใบผ่านรายการบัญชีมาตรฐาน  1</t>
  </si>
  <si>
    <t>ฝ่าย คลัง</t>
  </si>
  <si>
    <t>รายการ</t>
  </si>
  <si>
    <t>รหัสบัญชี</t>
  </si>
  <si>
    <t>เดบิท</t>
  </si>
  <si>
    <t>เครดิต</t>
  </si>
  <si>
    <t>ผู้จัดทำ</t>
  </si>
  <si>
    <t>ผู้อนุมัติ</t>
  </si>
  <si>
    <t>ผู้บันทึกบัญชี</t>
  </si>
  <si>
    <t xml:space="preserve"> </t>
  </si>
  <si>
    <t>ใบผ่านรายการบัญชีมาตรฐาน  2</t>
  </si>
  <si>
    <t>งบกลาง</t>
  </si>
  <si>
    <t>ค่าจ้างประจำ</t>
  </si>
  <si>
    <t>ค่าจ้างชั่วคราว</t>
  </si>
  <si>
    <t>ค่าสาธารณูปโภค</t>
  </si>
  <si>
    <t>ค่าตอบแทน</t>
  </si>
  <si>
    <t>เงินอุดหนุน</t>
  </si>
  <si>
    <t>ค่าวัสดุ</t>
  </si>
  <si>
    <t>ภาษีหัก ณ ที่จ่าย</t>
  </si>
  <si>
    <t>ค่าใช้สอย</t>
  </si>
  <si>
    <t>ค่าที่ดินและสิ่งก่อสร้าง</t>
  </si>
  <si>
    <t>ลูกหนี้เงินยืมงบประมาณ</t>
  </si>
  <si>
    <t>เงินสะสม</t>
  </si>
  <si>
    <t>ยอดยกมา</t>
  </si>
  <si>
    <t>ยอดยกไป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</si>
  <si>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</si>
  <si>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</si>
  <si>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</si>
  <si>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</si>
  <si>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</si>
  <si>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</si>
  <si>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</si>
  <si>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ภาษีอากร</t>
  </si>
  <si>
    <t>ค่าธรรมเนียม ค่าปรับและใบอนุญาต</t>
  </si>
  <si>
    <t>รายได้จากทรัพย์สิน</t>
  </si>
  <si>
    <t>เงินอุดหนุนทั่วไป</t>
  </si>
  <si>
    <t>รายจ่าย</t>
  </si>
  <si>
    <t>ค่าครุภัณฑ์</t>
  </si>
  <si>
    <t>รวมรายจ่าย</t>
  </si>
  <si>
    <t>สูงกว่า</t>
  </si>
  <si>
    <t>(ต่ำกว่า)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</si>
  <si>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</si>
  <si>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</si>
  <si>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</si>
  <si>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</si>
  <si>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จำนวนเงิน</t>
  </si>
  <si>
    <t>วันที่</t>
  </si>
  <si>
    <t>เลขที่เช็ค</t>
  </si>
  <si>
    <t>รายละเอียด</t>
  </si>
  <si>
    <t>เงินอุดหนุนเฉพาะกิจ</t>
  </si>
  <si>
    <t>เงินฝากธนาคาร ธกส.(ศก.ชุมชน) เลขที่ 292-2-50377-0</t>
  </si>
  <si>
    <t>เงินฝากธนาคาร ธกส. (ออมทรัพย์) เลขที่ 292-2-45293-9</t>
  </si>
  <si>
    <t>เงินฝากธนาคาร ธกส. (ประจำ ) เลขที่ 292-4-12928-9</t>
  </si>
  <si>
    <t>เงินฝากธนาคารกรุงไทย (ออมทรัพย์) เลขที่ 334-0-06642-6</t>
  </si>
  <si>
    <t xml:space="preserve">เงินฝากธนาคารออมสิน (ประจำ) </t>
  </si>
  <si>
    <t>เงินรายรับ</t>
  </si>
  <si>
    <t>เงินมัดจำประกันสัญญา</t>
  </si>
  <si>
    <t>ลูกหนี้เงินยืมเงินงบประมาณ</t>
  </si>
  <si>
    <t>-</t>
  </si>
  <si>
    <t>นักวิชาการเงินและบัญชี</t>
  </si>
  <si>
    <t>หัวหน้าส่วนการคลัง</t>
  </si>
  <si>
    <t>บัญชีเงินรับฝาก</t>
  </si>
  <si>
    <t>บัญชีเงินฝากประเภทกระแสรายวัน</t>
  </si>
  <si>
    <t>- ธกส. เลขที่บัญชี 292-500015-3</t>
  </si>
  <si>
    <t>- กรุงไทย. เลขที่บัญชี 334-600566-6</t>
  </si>
  <si>
    <t>021</t>
  </si>
  <si>
    <t>022</t>
  </si>
  <si>
    <t>ธกส.</t>
  </si>
  <si>
    <t>กรุงไทย</t>
  </si>
  <si>
    <t>รวม</t>
  </si>
  <si>
    <t>ใบผ่านรายการบัญชีมาตรฐาน  3</t>
  </si>
  <si>
    <t>บัญชีรายรับ</t>
  </si>
  <si>
    <t>ภาษีโรงเรือนและที่ดิน</t>
  </si>
  <si>
    <t>ภาษีบำรุงท้องที่</t>
  </si>
  <si>
    <t>ภาษีป้าย</t>
  </si>
  <si>
    <t>ภาษีธุรกิจเฉพาะ</t>
  </si>
  <si>
    <t>ภาษีสุรา</t>
  </si>
  <si>
    <t>ภาษีสรรพสามิต</t>
  </si>
  <si>
    <t>ค่าภาคหลวงปิโตรเลี่ยม</t>
  </si>
  <si>
    <t>ค่าใบอนุญาตเกี่ยวกับการควบคุมอาคาร</t>
  </si>
  <si>
    <t>ค่าใบอนุญาตอื่นๆ</t>
  </si>
  <si>
    <t>ค่าเช่าหรือบริการสถานที่</t>
  </si>
  <si>
    <t>ดอกเบี้ย</t>
  </si>
  <si>
    <t>ค่าขายแบบแปลน</t>
  </si>
  <si>
    <t>รายได้เบ็ดเตล็ดอื่นๆ</t>
  </si>
  <si>
    <t>ค่าภาคหลวงแร่</t>
  </si>
  <si>
    <t>ค่าปรับผู้กระทำผิดจราจรทางบก</t>
  </si>
  <si>
    <t>เงินรับฝาก - ภาษีหัก  ณ  ที่จ่าย</t>
  </si>
  <si>
    <t>เงินรับฝาก - เงินมัดจำประกันสัญญา</t>
  </si>
  <si>
    <t>องค์การบริหารส่วนตำบลศรีสว่าง</t>
  </si>
  <si>
    <t>อำเภอนาโพธิ์</t>
  </si>
  <si>
    <t>จังหวัดบุรีรัมย์</t>
  </si>
  <si>
    <t xml:space="preserve">รายงาน รับ - จ่ายเงินสด </t>
  </si>
  <si>
    <t>(บาท)</t>
  </si>
  <si>
    <t>เดือน</t>
  </si>
  <si>
    <t>รายรับ (หมายเหตุ1)</t>
  </si>
  <si>
    <t>รายได้เบ็ดเตล็ด</t>
  </si>
  <si>
    <t>ภาษีจัดสรร</t>
  </si>
  <si>
    <t>เงินรับฝาก</t>
  </si>
  <si>
    <t>เศรษฐกิจชุมชน</t>
  </si>
  <si>
    <t>ลูกหนี้เงินยืมเงินสะสม</t>
  </si>
  <si>
    <t>รวมรายรับ</t>
  </si>
  <si>
    <t xml:space="preserve">        องค์การบริหารส่วนตำบลศรีสว่าง   อำเภอนาโพธิ์  จังหวัดบุรีรัมย์</t>
  </si>
  <si>
    <t xml:space="preserve">             งบทดลอง</t>
  </si>
  <si>
    <t>ณ   วันที่</t>
  </si>
  <si>
    <t>ตุลาคม</t>
  </si>
  <si>
    <t>เงินฝากธนาคาร</t>
  </si>
  <si>
    <t>ออมทรัพย์</t>
  </si>
  <si>
    <t>334-0-06642-6</t>
  </si>
  <si>
    <t>292-2-45293-9</t>
  </si>
  <si>
    <t>292-2-50377-0</t>
  </si>
  <si>
    <t>ประจำ</t>
  </si>
  <si>
    <t>292-4-12928-9</t>
  </si>
  <si>
    <t>023</t>
  </si>
  <si>
    <t xml:space="preserve">เงินอุดหนุน </t>
  </si>
  <si>
    <t>เงินทุนสำรองเงินสะสม</t>
  </si>
  <si>
    <t>821</t>
  </si>
  <si>
    <t>เศรษฐกิจชุมชนบัญชีที่ 2</t>
  </si>
  <si>
    <t>ลงชื่อ</t>
  </si>
  <si>
    <t>อำเภอนาโพธิ์  จังหวัดบุรีรัมย์</t>
  </si>
  <si>
    <t>ธนาคาร  เพื่อการเกษตรและสหกรณ์การเกษตร</t>
  </si>
  <si>
    <t>หัก : เช็คจ่ายที่ผู้รับยังไม่นำมาขึ้นเงินกับธนาคาร</t>
  </si>
  <si>
    <t>บวก : หรือ (หัก) รายการกระทบยอดอื่น ๆ</t>
  </si>
  <si>
    <t>ผู้ตรวจสอบ</t>
  </si>
  <si>
    <t>(นางสเอม  ชื่นชม)</t>
  </si>
  <si>
    <t>ธนาคาร  กรุงไทย</t>
  </si>
  <si>
    <t>เลขที่บัญชี  334-0-06642-6</t>
  </si>
  <si>
    <t>นายกองค์การบริหารส่วนตำบลศรีสว่าง</t>
  </si>
  <si>
    <t>(นายยชญ์  พูนรัตนทรัพย์)</t>
  </si>
  <si>
    <t>ค่าธรรมเนียมจดทะเบียนสิทธิและนิติกรรมที่ดิน</t>
  </si>
  <si>
    <t xml:space="preserve">รายรับ                                                             รายจ่าย </t>
  </si>
  <si>
    <t>.............................................</t>
  </si>
  <si>
    <t>ปลัดองค์การบริหารส่วนตำบลศรีสว่าง</t>
  </si>
  <si>
    <t>ใบผ่านรายการบัญชีทั่วไป</t>
  </si>
  <si>
    <t>ฝ่าย ส่วนการคลัง</t>
  </si>
  <si>
    <t>Dr.</t>
  </si>
  <si>
    <t>Cr.</t>
  </si>
  <si>
    <t>คำอธิบาย</t>
  </si>
  <si>
    <t>เพื่อบันทึก</t>
  </si>
  <si>
    <t>ผู้บันทึก</t>
  </si>
  <si>
    <t>................................</t>
  </si>
  <si>
    <t>………………………………..</t>
  </si>
  <si>
    <t>.........................................</t>
  </si>
  <si>
    <t>รายจ่ายค้างจ่าย</t>
  </si>
  <si>
    <t xml:space="preserve">ธกส. </t>
  </si>
  <si>
    <t>ออมสิน</t>
  </si>
  <si>
    <t>ออมทรัพย์ เลขที่บัญชี  292-2-45293-9</t>
  </si>
  <si>
    <t>(นายยชญ์    พูนรัตนทรัพย์)</t>
  </si>
  <si>
    <t>ภาษีมูลค่าเพิ่ม 1 ใน 9</t>
  </si>
  <si>
    <t>ภาษีมูลค่าเพิ่มตามพรบ. แผนฯ</t>
  </si>
  <si>
    <t>322720013505</t>
  </si>
  <si>
    <t>ลูกหนี้โครงการเศรษฐกิจชุมชน</t>
  </si>
  <si>
    <t>เงินอุดหนุนเฉพาะกิจค้างจ่าย</t>
  </si>
  <si>
    <t>เลขที่ 32272001350-5</t>
  </si>
  <si>
    <t>411000</t>
  </si>
  <si>
    <t>412000</t>
  </si>
  <si>
    <t>413000</t>
  </si>
  <si>
    <t>415000</t>
  </si>
  <si>
    <t>421000</t>
  </si>
  <si>
    <t>430000</t>
  </si>
  <si>
    <r>
      <t xml:space="preserve">คำอธิบาย </t>
    </r>
    <r>
      <rPr>
        <b/>
        <sz val="16"/>
        <rFont val="TH SarabunPSK"/>
        <family val="2"/>
      </rPr>
      <t xml:space="preserve"> เพื่อบันทึก</t>
    </r>
  </si>
  <si>
    <t>ค่าปรับการผิดสัญญา</t>
  </si>
  <si>
    <t>1. ค่าเช่าหรือค่าบริการสถานที่</t>
  </si>
  <si>
    <t>2. ดอกเบี้ยเงินฝากธนาคาร</t>
  </si>
  <si>
    <t>1. ค่าขายแบบแปลน</t>
  </si>
  <si>
    <t>1. ภาษีมูลค่าเพิ่มตามพรบ. กำหนดแผนฯ</t>
  </si>
  <si>
    <t>2. ภาษีมูลค่าเพิ่ม 1 ใน 9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</si>
  <si>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</si>
  <si>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</si>
  <si>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</si>
  <si>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</si>
  <si>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</si>
  <si>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</si>
  <si>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1. เงินอุดหนุนทั่วไป</t>
  </si>
  <si>
    <t>เงินเดือน (ฝ่ายการเมือง)</t>
  </si>
  <si>
    <t>เงินเดือน (ฝ่ายประจำ)</t>
  </si>
  <si>
    <t>- ภาษีหัก ณ ที่จ่าย</t>
  </si>
  <si>
    <t>ยอดคงเหลือตามรายงานธนาคาร ณ วันที่ 31 ตุลาคม 2555</t>
  </si>
  <si>
    <t>วันที่ 31 ตุลาคม 2555</t>
  </si>
  <si>
    <t>110201</t>
  </si>
  <si>
    <t>110202</t>
  </si>
  <si>
    <t>110203</t>
  </si>
  <si>
    <t>110605</t>
  </si>
  <si>
    <t>110606</t>
  </si>
  <si>
    <t>110607</t>
  </si>
  <si>
    <t>310000</t>
  </si>
  <si>
    <t>230102</t>
  </si>
  <si>
    <t>120700</t>
  </si>
  <si>
    <t>210401</t>
  </si>
  <si>
    <t>คืน</t>
  </si>
  <si>
    <t>คงเหลือ</t>
  </si>
  <si>
    <t>อาการฆ่าสัตว์</t>
  </si>
  <si>
    <t>ค่าธรรมเนียมโรงฆ่าสัตว์</t>
  </si>
  <si>
    <t>ค่าธรรมเนียมโรงพักสัตว์</t>
  </si>
  <si>
    <t xml:space="preserve">ค่าธรรมเนียมจดทะเบียนพาณิชย์ </t>
  </si>
  <si>
    <t xml:space="preserve">ค่าใบอนุญาตฯ กิจการที่เป็นอันตรายต่อสุขภาพ </t>
  </si>
  <si>
    <t>"</t>
  </si>
  <si>
    <t>ลงในหมวด</t>
  </si>
  <si>
    <t>- ประกันสังคมผู้ดูแลเด็ก</t>
  </si>
  <si>
    <t>วันที่ 30 พฤศจิกายน 2555</t>
  </si>
  <si>
    <t>- เงินเดือนครูผู้ดูแลเด็ก</t>
  </si>
  <si>
    <t>- ค่าตอบแทนผู้ดูแลเด็ก</t>
  </si>
  <si>
    <t>22 พ.ย. 55</t>
  </si>
  <si>
    <t>27 พ.ย. 55</t>
  </si>
  <si>
    <t xml:space="preserve"> - เงินเดือนครูผู้ดูแลเด็ก</t>
  </si>
  <si>
    <t xml:space="preserve"> - ค่าตอบแทนผู้ดูแลเด็ก</t>
  </si>
  <si>
    <t xml:space="preserve"> - ประกันสังคมผู้ดูแลเด็ก</t>
  </si>
  <si>
    <t>ยอดคงเหลือตามรายงานธนาคาร ณ วันที่ 30 พฤศจิกายน 2555</t>
  </si>
  <si>
    <t>30 พ.ย. 55</t>
  </si>
  <si>
    <t>ยอดคงเหลือตามบัญชี ณ วันที่  ณ วันที่ 31  ตุลาคม  2555</t>
  </si>
  <si>
    <t>ยอดคงเหลือตามบัญชี ณ วันที่  ณ วันที่ 30 พฤศจิกายน 2555</t>
  </si>
  <si>
    <t>0116559</t>
  </si>
  <si>
    <t>0116555</t>
  </si>
  <si>
    <t>0116566</t>
  </si>
  <si>
    <t>0116567</t>
  </si>
  <si>
    <t>0116568</t>
  </si>
  <si>
    <t>วันที่ 31 ธันวาคม 2555</t>
  </si>
  <si>
    <t>เบี้ยยังชีพผู้สูงอายุ</t>
  </si>
  <si>
    <t>28 ธ.ค. 55</t>
  </si>
  <si>
    <t>ยอดคงเหลือตามรายงานธนาคาร ณ วันที่ 31 ธันวาคม 2555</t>
  </si>
  <si>
    <t>0123506</t>
  </si>
  <si>
    <t>ยอดคงเหลือตามรายงานธนาคาร ณ วันที่ 31 มกราคม2556</t>
  </si>
  <si>
    <t>17 ม.ค.56</t>
  </si>
  <si>
    <t>0123526</t>
  </si>
  <si>
    <t>21 ม.ค.56</t>
  </si>
  <si>
    <t>วันที่ 31มกราคม 2556</t>
  </si>
  <si>
    <t>28 ก.พ. 56</t>
  </si>
  <si>
    <t>ยอดคงเหลือตามรายงานธนาคาร ณ วันที่ 28กุมภาพันธ์ 2556</t>
  </si>
  <si>
    <t xml:space="preserve"> วันที่ 28กุมภาพันธ์ 2556</t>
  </si>
  <si>
    <t>0123562</t>
  </si>
  <si>
    <t>6  ก.พ .  56</t>
  </si>
  <si>
    <t>ยอดคงเหลือตามรายงานธนาคาร ณ  วันที่ 28 กุมภาพันธ์ 2556</t>
  </si>
  <si>
    <t>ผู้อำนวยการกองคลัง</t>
  </si>
  <si>
    <t>6 ก.พ. 56</t>
  </si>
  <si>
    <t>25 มี.ค. 56</t>
  </si>
  <si>
    <t>ยอดคงเหลือตามรายงานธนาคาร ณ  วันที่ 31  มีนาคม 2556</t>
  </si>
  <si>
    <t>วันที่ 31  มีนาคม 2556</t>
  </si>
  <si>
    <t>วันที่  30  เมษายน 2556</t>
  </si>
  <si>
    <t>ยอดคงเหลือตามรายงานธนาคาร ณ วันที่  30  เมษายน 2556</t>
  </si>
  <si>
    <t>0123594</t>
  </si>
  <si>
    <t>23 เม.ย. 56</t>
  </si>
  <si>
    <t>ยอดคงเหลือตามรายงานธนาคาร ณ  วันที่  30  เมษายน 2556</t>
  </si>
  <si>
    <t>9 เม.ย. 56</t>
  </si>
  <si>
    <t>(นางมะลิ จิรพันธ์พิเชษฐ์)</t>
  </si>
  <si>
    <t>เจ้าพนักงานการเงินและบัญชี</t>
  </si>
  <si>
    <t>วันที่ 31  พฤษภาคม    2556</t>
  </si>
  <si>
    <t>ยอดคงเหลือตามรายงานธนาคาร ณ  วันที่ 31  พฤษภาคม    2556</t>
  </si>
  <si>
    <t>27 พ.ค. 56</t>
  </si>
  <si>
    <t>31 พ.ค. 56</t>
  </si>
  <si>
    <t>''0129270</t>
  </si>
  <si>
    <t>ยอดคงเหลือตามรายงานธนาคาร ณ วันที่ 31  พฤษภาคม    2556</t>
  </si>
  <si>
    <t>29 พ.ค. 56</t>
  </si>
  <si>
    <t>'01292566</t>
  </si>
  <si>
    <t>.....................................................</t>
  </si>
  <si>
    <t>วันที่ 30 มิถุนายน    2556</t>
  </si>
  <si>
    <t>ยอดคงเหลือตามรายงานธนาคาร ณ  วันที่ 30 มิถุนายน    2556</t>
  </si>
  <si>
    <t>25  มิ.ย. 56</t>
  </si>
  <si>
    <t>28  มิ.ย. 56</t>
  </si>
  <si>
    <t>27  มิ.ย. 56</t>
  </si>
  <si>
    <t>0129285</t>
  </si>
  <si>
    <t>0129286</t>
  </si>
  <si>
    <t>0129287</t>
  </si>
  <si>
    <t>0129288</t>
  </si>
  <si>
    <t>0129290</t>
  </si>
  <si>
    <t>ยอดคงเหลือตามรายงานธนาคาร ณ วันที่ 30 มิถุนายน    2556</t>
  </si>
  <si>
    <t>วันที่ 31 กรกฎาคม    2556</t>
  </si>
  <si>
    <t>ยอดคงเหลือตามรายงานธนาคาร ณ วันที่ 31 กรกฎาคม    2556</t>
  </si>
  <si>
    <t>0129304</t>
  </si>
  <si>
    <t>18 ก.ค. 56</t>
  </si>
  <si>
    <t>2 ส.ค. 56</t>
  </si>
  <si>
    <t>ร้านน้ำดี่ม ชลวิท</t>
  </si>
  <si>
    <t>นางสเอม  ชื่นชม</t>
  </si>
  <si>
    <t>ร้านกระเจี๊ยบ</t>
  </si>
  <si>
    <t>นายเส็ง  แปลงไธสง</t>
  </si>
  <si>
    <t>นางบุญเตือน ปะละภา</t>
  </si>
  <si>
    <t>นายทองดี คุดนอก</t>
  </si>
  <si>
    <t>บ ทริปเปิลที อินเทอร์เน็ต จำกัด</t>
  </si>
  <si>
    <t>ยอดคงเหลือตามรายงานธนาคาร ณ  วันที่ 5 สิงหาคม    2556</t>
  </si>
  <si>
    <t>วันที่ 5 สิงหาคม    2556</t>
  </si>
  <si>
    <t>ยอดคงเหลือตามรายงานธนาคาร ณ วันที่ 30 สิงหาคม 2556</t>
  </si>
  <si>
    <t>0129324</t>
  </si>
  <si>
    <t>0129325</t>
  </si>
  <si>
    <t>0129326</t>
  </si>
  <si>
    <t>0129327</t>
  </si>
  <si>
    <t>0129328</t>
  </si>
  <si>
    <t>30 ส.ค. 56</t>
  </si>
  <si>
    <t>วันที่ 30 สิงหาคม 2556</t>
  </si>
  <si>
    <t>วันที่ 30 กันยายน    2556</t>
  </si>
  <si>
    <t>ยอดคงเหลือตามรายงานธนาคาร ณ  วันที่ 30กันยายน    2556</t>
  </si>
  <si>
    <t>27 ก.ย. 56</t>
  </si>
  <si>
    <t>ศพด.ตำบลศรีสว่าง</t>
  </si>
  <si>
    <t>นางสเอม ชื่นชม</t>
  </si>
  <si>
    <t>นายดำรง ปินะถา</t>
  </si>
  <si>
    <t>นางบุญเตือญ ปะละภา</t>
  </si>
  <si>
    <t>นายเส็ง แปลงไธสง</t>
  </si>
  <si>
    <t>รุ่งรัตน์ศึกษาภัณฑ์</t>
  </si>
  <si>
    <t>ยอดคงเหลือตามรายงานธนาคาร ณ วันที่ 30 กันยายน 2556</t>
  </si>
  <si>
    <t>สหกรณ์โคนมวังน้ำเย็น จำกัด</t>
  </si>
  <si>
    <t>สนง.ประกันสังคม</t>
  </si>
  <si>
    <t>สกต. นาโพธิ์  จำกัด</t>
  </si>
  <si>
    <t>704</t>
  </si>
  <si>
    <t>ลำดับที่</t>
  </si>
  <si>
    <t>ยกมาเดือนที่แล้ว</t>
  </si>
  <si>
    <t>จ่ายเดือนนี้</t>
  </si>
  <si>
    <t>เงินรับฝาก(หมายเหตุ2)</t>
  </si>
  <si>
    <t>วันที่ 30 กันยายน 2556</t>
  </si>
  <si>
    <t>วันที่  31  ตุลาคม  2556</t>
  </si>
  <si>
    <t>ประจำเดือนตุลาคม   2556</t>
  </si>
  <si>
    <t>เลขที่  1 /10/2557</t>
  </si>
  <si>
    <t xml:space="preserve"> วันที่  31  ตุลาคม  2556</t>
  </si>
  <si>
    <t xml:space="preserve"> วันที่  31 ตุลาคม  2556</t>
  </si>
  <si>
    <t>เงินอุดนุนเฉพาะกิจ</t>
  </si>
  <si>
    <t xml:space="preserve"> - ส่งคืนเบี้ยผู้สูงอายุ</t>
  </si>
  <si>
    <t xml:space="preserve"> - ส่งคืนเบี้ยคนพิการ</t>
  </si>
  <si>
    <t xml:space="preserve">       .....................................................               </t>
  </si>
  <si>
    <t xml:space="preserve"> ลูกหนี้เงินยืม  ประจำปีงประมาณ 2557</t>
  </si>
  <si>
    <t>วันที่  30  พฤศจิกายน  2556</t>
  </si>
  <si>
    <t xml:space="preserve"> - ภาษีหัก  ณ  ที่จ่าย หน้าฏีกา</t>
  </si>
  <si>
    <t xml:space="preserve"> - ภาษีหัก  ณ  ที่จ่าย </t>
  </si>
  <si>
    <t>ยอดคงเหลือตามรายงานธนาคาร ณ  วันที่  31  ตุลาคม  2556</t>
  </si>
  <si>
    <t>บ.ทีโอที จำกัด (มหาชน)</t>
  </si>
  <si>
    <t>บ.ทริปเปิลที อินเทอร์เน็ต</t>
  </si>
  <si>
    <t>31 ก.ย. 56</t>
  </si>
  <si>
    <t>สำนักงานส่งเสริมการปกครองส่วนท้องถิ่น จ.บุรีรัมย์</t>
  </si>
  <si>
    <t>ยอดคงเหลือตามรายงานธนาคาร ณ  วันที่  30  พฤศจิกายน  2556</t>
  </si>
  <si>
    <t>สนง.เหล่ากาชาดจังหวัดบุรีรัมย์</t>
  </si>
  <si>
    <t>28 พ.ย. 56</t>
  </si>
  <si>
    <t xml:space="preserve">  </t>
  </si>
  <si>
    <t>เบี้ยยังชีพผู้พิการ</t>
  </si>
  <si>
    <t xml:space="preserve">   </t>
  </si>
  <si>
    <t>ค่าเช่าบ้าน</t>
  </si>
  <si>
    <t>(นายไสวธนกร  ดีมาก)</t>
  </si>
  <si>
    <t xml:space="preserve">เงินรายรับ </t>
  </si>
  <si>
    <t>(หมายเหตุ  1 )</t>
  </si>
  <si>
    <t>(หมายเหตุ 2  )</t>
  </si>
  <si>
    <t>เงินเบิกเกินบัญชี</t>
  </si>
  <si>
    <t>รวมตั้งแต่ต้นปี</t>
  </si>
  <si>
    <t>(นายมนูญ  กิจจา)</t>
  </si>
  <si>
    <t>นายทองดี  คุดนอก</t>
  </si>
  <si>
    <t>อุดหนุนสาธารสุขหมู่บ้าน 10 หมู่บ้าน</t>
  </si>
  <si>
    <t>ยอดคงเหลือตามรายงานธนาคาร ณ  วันที่  31  มีนาคม  2557</t>
  </si>
  <si>
    <t>วันที่  31  มีนาคม  2557</t>
  </si>
  <si>
    <t xml:space="preserve"> วันที่  31  มีนาคม  2557</t>
  </si>
  <si>
    <t>ค่าลงทะเบียน e-laas พนักงาน</t>
  </si>
  <si>
    <t>31  มี.ค 57</t>
  </si>
  <si>
    <t>วันที่  30  เมษายน  2557</t>
  </si>
  <si>
    <t>ยอดคงเหลือตามรายงานธนาคาร ณ  วันที่  30  เมษายน  2557</t>
  </si>
  <si>
    <t>นายพิพัฒนาพงษ์  นพประดับ</t>
  </si>
  <si>
    <t>8 เม.ย 57</t>
  </si>
  <si>
    <t>23 เม.ย 57</t>
  </si>
  <si>
    <t xml:space="preserve"> วันที่  30  เมษายน  2557</t>
  </si>
  <si>
    <t>ยอดคงเหลือตามรายงานธนาคาร ณ  วันที่  31 พฤษภาคม     2557</t>
  </si>
  <si>
    <t xml:space="preserve"> วันที่  31 พฤษภาคม     2557</t>
  </si>
  <si>
    <t>14 พ.ค 57</t>
  </si>
  <si>
    <t>27 พ.ค 57</t>
  </si>
  <si>
    <t>28 พ.ค 57</t>
  </si>
  <si>
    <t>0144981</t>
  </si>
  <si>
    <t>0144994</t>
  </si>
  <si>
    <t>0144996</t>
  </si>
  <si>
    <t>'0144997</t>
  </si>
  <si>
    <t>'0144999</t>
  </si>
  <si>
    <t>01445000</t>
  </si>
  <si>
    <t>01445001</t>
  </si>
  <si>
    <t>#คืนเงินสด 1200 บาท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</si>
  <si>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</si>
  <si>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</si>
  <si>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</si>
  <si>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</si>
  <si>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</si>
  <si>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</si>
  <si>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</si>
  <si>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</si>
  <si>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</si>
  <si>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ประกันสังคม 57</t>
  </si>
  <si>
    <t>ผดด</t>
  </si>
  <si>
    <t>ผู้พิการ</t>
  </si>
  <si>
    <t>เอดส์</t>
  </si>
  <si>
    <t>ผู้สูงอายุ</t>
  </si>
  <si>
    <t>ส่งคืน</t>
  </si>
  <si>
    <t>วันที่  31 กรกฎาคม  2557</t>
  </si>
  <si>
    <t>ยอดคงเหลือตามรายงานธนาคาร ณ  วันที่  22 กรกฎาคม  2557</t>
  </si>
  <si>
    <t>วันที่  22 กรกฎาคม  2557</t>
  </si>
  <si>
    <t>21 ก.ค 57</t>
  </si>
  <si>
    <t>16 ก.ค 57</t>
  </si>
  <si>
    <t>#คืนเงินสด 3200  บาท</t>
  </si>
  <si>
    <t>ยอดคงเหลือตามรายงานธนาคาร ณ  วันที่  31 กรกฎาคม  2557</t>
  </si>
  <si>
    <t>28 ก.ค 57</t>
  </si>
  <si>
    <t>31 ก.ค 57</t>
  </si>
  <si>
    <t>วันที่  31 สิงหาคม  2557</t>
  </si>
  <si>
    <t>#คืนเงินสด 800  บาท</t>
  </si>
  <si>
    <t>#คืนเงินสด 1,100  บาท</t>
  </si>
  <si>
    <t>โครงการยาเสพติด</t>
  </si>
  <si>
    <t>ยอดคงเหลือตามรายงานธนาคาร ณ  วันที่  31 สิงหาคม  2557</t>
  </si>
  <si>
    <t>7 ส.ค 57</t>
  </si>
  <si>
    <t>ก.ค</t>
  </si>
  <si>
    <t>ส.ค</t>
  </si>
  <si>
    <t>ก.ย</t>
  </si>
  <si>
    <t>วันที่  30 กันยายน  2557</t>
  </si>
  <si>
    <t>ยอดคงเหลือตามรายงานธนาคาร ณ  วันที่  30  กันยายน  2557</t>
  </si>
  <si>
    <t>24  ก.ย 57</t>
  </si>
  <si>
    <t>29  ก.ย 57</t>
  </si>
  <si>
    <t>30  ก.ย 57</t>
  </si>
  <si>
    <t>nm</t>
  </si>
  <si>
    <t>เลขที่  02 /10/2558</t>
  </si>
  <si>
    <t>วันที่  31  ตุลาคม  2557</t>
  </si>
  <si>
    <t>เลขที่ 03/10/2558</t>
  </si>
  <si>
    <t>วันที่ 31 ตุลาคม 2557</t>
  </si>
  <si>
    <t>งบประมาณ 2558</t>
  </si>
  <si>
    <t>- ยาเสพติด</t>
  </si>
  <si>
    <t>รับคืนเงินประกันสังคม(นายจักกษ  เปรมไธสง)</t>
  </si>
  <si>
    <t>ภาษีค่าธรรมเนียมรถยนต์และล้อเลื่อน</t>
  </si>
  <si>
    <t>เดือน ตุลคม 2557</t>
  </si>
  <si>
    <t xml:space="preserve"> - โครงการยาเสพติด</t>
  </si>
  <si>
    <t>รับคืนเงินประกันสังคม</t>
  </si>
  <si>
    <t>- โครงการยาเสพติด</t>
  </si>
  <si>
    <t xml:space="preserve"> วันที่  31  ตุลาคม  2557</t>
  </si>
  <si>
    <t>ธนาคารกรุงไทยออมทรัพย์ #334-0-0-6642-6#</t>
  </si>
  <si>
    <t>ธนาคาร ธกส. ออมทรัพย์ #292-2-45293-9#</t>
  </si>
  <si>
    <t>โอนเงินธนาคารกรุงไทยออมทรัพย์ #334-0-0-6642-6# เข้าบัญชีธนาคาร ธกส. ออมทรัพย์ #292-2-45293-9#</t>
  </si>
  <si>
    <t>(นางสาวรัชนี  เผือกไธสง)</t>
  </si>
  <si>
    <t>นักวิชการเงินและบัญชี</t>
  </si>
  <si>
    <t>วันที่  31  ตุลาคม 2557</t>
  </si>
  <si>
    <t>ธนาคารกรุงไทยกระแสรายวัน #005666#</t>
  </si>
  <si>
    <t>ธนาคารกรุงไทยออมทรัพย์ #6642-6#</t>
  </si>
  <si>
    <t>ธนาคาร  ธกส.กระแสรายวัน  #00015-3#</t>
  </si>
  <si>
    <t>โอนเงินธนาคาร ธกส ออมทรัพย์ #292-2-45293-9#เข้าบัญชีธนาคาร  ธกส.กระแสรายวัน  #00015-3#</t>
  </si>
  <si>
    <t>โอนรายการจากสมุดเงินสดรับไปเข้าบัญชีแยกประเภทที่เกี่ยวข้องประจำเดือน ตุลาคม 2557</t>
  </si>
  <si>
    <t xml:space="preserve"> -  เงินมัดจำประกันสัญญา</t>
  </si>
  <si>
    <t>((นายไสวธนกร  ดีมาก)</t>
  </si>
  <si>
    <t xml:space="preserve">    ผู้จัดทำ</t>
  </si>
  <si>
    <t>ยอดคงเหลือตามรายงานธนาคาร ณ วันที่ 31 ตุลาคม 2557</t>
  </si>
  <si>
    <t>28  ต.ค 57</t>
  </si>
  <si>
    <t>29  ต.ค 57</t>
  </si>
  <si>
    <t xml:space="preserve"> วันที่  31 ตุลาคม  2557</t>
  </si>
  <si>
    <t>1. ค่าธรรมเนียมจดทะเบียนพานิชย์</t>
  </si>
  <si>
    <t>2. ค่าใบอนุญาตเกี่ยวกับการควบคุมอาคาร</t>
  </si>
  <si>
    <t>3. ค่าใบอนุญาตอื่นๆ</t>
  </si>
  <si>
    <t>2. ค่าเขียนแบบแปลน</t>
  </si>
  <si>
    <t>3. เงินที่มีผู้อุทิศให้</t>
  </si>
  <si>
    <t xml:space="preserve"> 4 .ค่าจำหน่ายแบบพิมพ์และคำร้อง</t>
  </si>
  <si>
    <t>5.ค่ารับรองสำเนาและถ่ายเอกสาร</t>
  </si>
  <si>
    <t>6.ค่าจำหน่ายเศษของ</t>
  </si>
  <si>
    <t>7. รายได้เบ็ดเตล็ดอื่นๆ</t>
  </si>
  <si>
    <t>9. ภาษีและค่าธรรมเนียมรถยนนต์</t>
  </si>
  <si>
    <t>ตุลาคม   2557</t>
  </si>
  <si>
    <t>คณะกรรมการ</t>
  </si>
  <si>
    <t>เบี้ยยังชีพผู้ป่วยเอดส์</t>
  </si>
  <si>
    <t>รับคืนเงินทุนโครงการเศรษฐกิจชุมชน</t>
  </si>
  <si>
    <t>โอนรายการจากสมุดเงินสดจ่ายไปเข้าบัญชีแยกประเภทที่เกี่ยวข้องประจำเดือน ตุลาคม 2557</t>
  </si>
  <si>
    <t>01</t>
  </si>
  <si>
    <t>02</t>
  </si>
  <si>
    <t>03</t>
  </si>
  <si>
    <t>04</t>
  </si>
  <si>
    <t>บพิต</t>
  </si>
  <si>
    <t>เงินเดือนพนักงาน</t>
  </si>
  <si>
    <t>เงินประจำตำแหน่ง</t>
  </si>
  <si>
    <t>ค่าจ้างลูกจ้างประจำ</t>
  </si>
  <si>
    <t>เงินเพิ่มลูกจ้างประจำ</t>
  </si>
  <si>
    <t>ค่าจ้างลูกจ้างชั่วคราว</t>
  </si>
  <si>
    <t>เงินเพิ่มลูกจ้างชั่วคราว</t>
  </si>
  <si>
    <t>06</t>
  </si>
  <si>
    <t>07</t>
  </si>
  <si>
    <t>08</t>
  </si>
  <si>
    <t>09</t>
  </si>
  <si>
    <t>10</t>
  </si>
  <si>
    <t>11</t>
  </si>
  <si>
    <t>สเอม</t>
  </si>
  <si>
    <t>12</t>
  </si>
  <si>
    <t>13</t>
  </si>
  <si>
    <t>14</t>
  </si>
  <si>
    <t>15</t>
  </si>
  <si>
    <t>วัฒนา</t>
  </si>
  <si>
    <t>นิรชา</t>
  </si>
  <si>
    <t>เงินเดือนครูผู้ดูแลเด็ก</t>
  </si>
  <si>
    <t>ค่าตอบแทนผู้ดูแลเด็ก</t>
  </si>
  <si>
    <t>เงินเพิ่มต่างๆผู้ดูแลเด็ก</t>
  </si>
  <si>
    <t>ประกันสังคม ผดด.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</si>
  <si>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</si>
  <si>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</si>
  <si>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</si>
  <si>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</si>
  <si>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</si>
  <si>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</si>
  <si>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</si>
  <si>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</si>
  <si>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</si>
  <si>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</si>
  <si>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- เงินเดือน,ค่าตอบแทน,ประกันสังคม</t>
  </si>
  <si>
    <t>เลขที่  02 /11/2558</t>
  </si>
  <si>
    <t>วันที่  30  พฤศจิกายน  2557</t>
  </si>
  <si>
    <t xml:space="preserve"> - ค่าตอบผู้ดูแลเด็ก</t>
  </si>
  <si>
    <t>โอนรายการจากสมุดเงินสดจ่ายไปเข้าบัญชีแยกประเภทที่เกี่ยวข้องประจำเดือน พฤศจิกายน 2557</t>
  </si>
  <si>
    <t xml:space="preserve"> -ประกันสังคม</t>
  </si>
  <si>
    <t xml:space="preserve"> -  ชพค.</t>
  </si>
  <si>
    <t>เลขที่ 03/11/2558</t>
  </si>
  <si>
    <t>วันที่ 30 พฤศจิกายน 2557</t>
  </si>
  <si>
    <t>-เงินเดือนครูผู้ดูแลเด็ก</t>
  </si>
  <si>
    <t>-ค่าตอบแทนผู้ดูแลเด็ก</t>
  </si>
  <si>
    <t>โอนรายการจากสมุดเงินสดรับไปเข้าบัญชีแยกประเภทที่เกี่ยวข้องประจำเดือน พฤศจิกายน 2557</t>
  </si>
  <si>
    <t>ค่าธรรมเนียมใบอนุญาตขายสุรา</t>
  </si>
  <si>
    <t>-การจัดการเรียนการสอน</t>
  </si>
  <si>
    <t>พฤศจิกายน   2557</t>
  </si>
  <si>
    <t>เดือน พฤศจิกายน 2557</t>
  </si>
  <si>
    <t>-ประกันสังคมผู้ดูแลเด็ก</t>
  </si>
  <si>
    <t>- การจัดการเรียนการสอน</t>
  </si>
  <si>
    <t>- ชพค.</t>
  </si>
  <si>
    <t>-ประกันสังคม</t>
  </si>
  <si>
    <t xml:space="preserve"> วันที่  30 พฤศจิกาน  2557</t>
  </si>
  <si>
    <t>4.ค่าธรรมเนียมใบอนุญาตขายสุรา</t>
  </si>
  <si>
    <t xml:space="preserve"> - การจัดการเรียนการสอน</t>
  </si>
  <si>
    <t xml:space="preserve"> วันที่  30   พฤศจิกายน  2557</t>
  </si>
  <si>
    <t>พฤศจิกายน</t>
  </si>
  <si>
    <t>เงินอุดหนุนระบุวัตถุประสงค์</t>
  </si>
  <si>
    <t>- เบี้ยยังชีพผู้สูงอายุ</t>
  </si>
  <si>
    <t>- เบี้ยยังชีพผู้พิการ</t>
  </si>
  <si>
    <t xml:space="preserve">  ภาษีหัก  ณ  ที่จ่าย </t>
  </si>
  <si>
    <t>ชพค.</t>
  </si>
  <si>
    <t>ประกันสังคม</t>
  </si>
  <si>
    <t>วันที่  5  พฤศจิกายน 2557</t>
  </si>
  <si>
    <t>ส่งใช้เงินยืมดังนี้</t>
  </si>
  <si>
    <t>ค่าลงทะเบียนอบรมหลักสูตร Roadmap การยกระดับการศึกษาประฐมวัย</t>
  </si>
  <si>
    <t>วันที่  13  พฤศจิกายน 2557</t>
  </si>
  <si>
    <t>-เบี้ยยังชีพสูงอายุ</t>
  </si>
  <si>
    <t>-เบี้ยยังชีพผู้พิการ</t>
  </si>
  <si>
    <t>ส่งใช้เงินยืมเบี้ยยังชีพผู้สูงอายุและผู้พิการเดือน ต.ค. - พ.ย. 57</t>
  </si>
  <si>
    <t>ธกส. ออมทรัพย์ # 45293-9</t>
  </si>
  <si>
    <t>กรุงไทย. ออมทรัพย์ # 06642-6</t>
  </si>
  <si>
    <t>โอนเงินฝากธนาคาร กรุงไทย. ออมทรัพย์ เลขที่ 334-0-06642-6 เข้าบัญชี ธกส. ออมทรัพย์ เลขที่ 292-2-45293-9</t>
  </si>
  <si>
    <t>วันที่ 17  พฤศจิกายน   2557</t>
  </si>
  <si>
    <t>นักวิชการเงินและบัญชีญชี</t>
  </si>
  <si>
    <t>วันที่  19  พฤศจิกายน 2557</t>
  </si>
  <si>
    <t>'-ผู้ป่วยเอดส์</t>
  </si>
  <si>
    <t>ส่งใช้เงินยืมเบี้ยยังชีพผู้ป่วยเอดส์เดือน ต.ค. - พ.ย. 57</t>
  </si>
  <si>
    <t>-เงินเพิ่มต่างๆผู้ดูแลเด็ก</t>
  </si>
  <si>
    <t>ส่งใช้เงินยืม เงินเดือนครู ,ค่าตอบแทน ผดด. และประกันสังคม ผดด เดือน ต.ค.  57</t>
  </si>
  <si>
    <t>ค่าใช้จ่ายในการอบรมหลักสูตร Roadmap การยกระดับการศึกษาประฐมวัย</t>
  </si>
  <si>
    <t>ค่าจ้างลูกจ้างประจำและเงินเพิ่มต่างๆ</t>
  </si>
  <si>
    <t>ค่าจ้างลูกจ้างชั่วคราวและเงินเพิ่มต่างๆ</t>
  </si>
  <si>
    <t>ส่งใช้เงินยืม เงินเดือนพนักงาน ,เงินประจำตำแหน่ง  และค่าจ้าง,เงินเพิ่มต่างๆ  เดือน ต.ค.  57</t>
  </si>
  <si>
    <t>วันที่  30  พฤศจิกายน 2557</t>
  </si>
  <si>
    <t>19/11/57</t>
  </si>
  <si>
    <t>วันที่  30 พฤศจิกายน  2557</t>
  </si>
  <si>
    <t>5/11/57</t>
  </si>
  <si>
    <t>เงินงบ</t>
  </si>
  <si>
    <t>ค่าลงทะเบียน</t>
  </si>
  <si>
    <t>ค่าใช้จ่ายในการอบรม</t>
  </si>
  <si>
    <t>เลขที่…4…/2558</t>
  </si>
  <si>
    <t>เลขที่…12…/2558</t>
  </si>
  <si>
    <t>เลขที่…11…/2558</t>
  </si>
  <si>
    <t>เลขที่…10…/2558</t>
  </si>
  <si>
    <t>เลขที่…9…/2558</t>
  </si>
  <si>
    <t>คชจ.ในการแข่งขันกีฬาสัมพันธ์</t>
  </si>
  <si>
    <t>เลขที่…1…/2558</t>
  </si>
  <si>
    <t>เลขที่…2…/2558</t>
  </si>
  <si>
    <t>เลขที่…3…/2558</t>
  </si>
  <si>
    <t>เลขที่…5…/2558</t>
  </si>
  <si>
    <t>เลขที่…6…/2558</t>
  </si>
  <si>
    <t>เลขที่…7…/2558</t>
  </si>
  <si>
    <t>เลขที่…8…/2558</t>
  </si>
  <si>
    <t>วันที่  31  ธันวาคม  2557</t>
  </si>
  <si>
    <t>เลขที่  02 /12/2558</t>
  </si>
  <si>
    <t>โอนรายการจากสมุดเงินสดจ่ายไปเข้าบัญชีแยกประเภทที่เกี่ยวข้องประจำเดือน ธันวาคม 2557</t>
  </si>
  <si>
    <t>เลขที่  1 /11/2558</t>
  </si>
  <si>
    <t>เลขที่  1 /12/2558</t>
  </si>
  <si>
    <t>วันที่  31 ธันวาคม  2557</t>
  </si>
  <si>
    <t>โอนรายการจากสมุดเงินสดรับไปเข้าบัญชีแยกประเภทที่เกี่ยวข้องประจำเดือน ธันวาคม 2557</t>
  </si>
  <si>
    <t>เลขที่ 03/12/2558</t>
  </si>
  <si>
    <t>วันที่ 31  ธันวาคม 2557</t>
  </si>
  <si>
    <t>เดือน  ธันวาคม 2557</t>
  </si>
  <si>
    <t>ประจำเดือนธันวาคม  2556</t>
  </si>
  <si>
    <t>ยอดคงเหลือตามรายงานธนาคาร ณ  วันที่  31 ธันวามคม  2557</t>
  </si>
  <si>
    <t>วันที่  31 ธันวามคม  2557</t>
  </si>
  <si>
    <t xml:space="preserve"> 30 ธ.ค. 57</t>
  </si>
  <si>
    <t xml:space="preserve"> - เบี้ยยังชีพผู้สูงอายุ</t>
  </si>
  <si>
    <t xml:space="preserve"> - เบี้ยยังชีพผู้พิการ</t>
  </si>
  <si>
    <t xml:space="preserve"> - เบี้ยยังชีพผู้ป่วยเอดส์</t>
  </si>
  <si>
    <t xml:space="preserve"> -ประกันสังคม(เงนอุดหนุนเฉพาะกิจ)</t>
  </si>
  <si>
    <t>โอนรายการจากทะเบียนรายรับไปเข้าบัญชีแยกประเภทที่เกี่ยวข้องประจำเดือน ธันวาคม 2557</t>
  </si>
  <si>
    <t>2. การจัดการ อปท.ตามยุธศาสตร์พัฒนาประเทศ</t>
  </si>
  <si>
    <t xml:space="preserve"> วันที่  31 ธันวาคม  2557</t>
  </si>
  <si>
    <t>เงินรับฝากประกันสุขภาพ สปสช.</t>
  </si>
  <si>
    <t>รับคืนเงินเดินทางไปราชการ</t>
  </si>
  <si>
    <t>ธันวาคม   2557</t>
  </si>
  <si>
    <t>เงินอุดนุนระบุวัตถุประสงค์</t>
  </si>
  <si>
    <t>ธันวามคม</t>
  </si>
  <si>
    <t>2. การจัดการ อปท.ตามยุทธศาสตร์พัฒนาประเทศ</t>
  </si>
  <si>
    <t xml:space="preserve"> วันที่  31  ธันวาคม  2557</t>
  </si>
  <si>
    <t>นายก</t>
  </si>
  <si>
    <t>ค่าลงทะเบียนอบรม</t>
  </si>
  <si>
    <t>ไชรัตน์</t>
  </si>
  <si>
    <t>กองคลัง</t>
  </si>
  <si>
    <t>ค่าลงทะเบียนอบรม laas</t>
  </si>
  <si>
    <t xml:space="preserve">ค่าลงทะเบียนอบรม </t>
  </si>
  <si>
    <t>ชุตินันท์</t>
  </si>
  <si>
    <t>11/12/57</t>
  </si>
  <si>
    <t>'11/12/57</t>
  </si>
  <si>
    <t xml:space="preserve">ค่าลงทะเบียนอบรมระบบแท่ง </t>
  </si>
  <si>
    <t>คชจ.ในการเดินทางการเบิกจ่ายโบนัส</t>
  </si>
  <si>
    <t>คชจ.ในการเดินทางอมรม</t>
  </si>
  <si>
    <t>สุริยันต์</t>
  </si>
  <si>
    <t>*เงินสด 400</t>
  </si>
  <si>
    <t>17/12/57</t>
  </si>
  <si>
    <t>23/12/57</t>
  </si>
  <si>
    <t>สะสม</t>
  </si>
  <si>
    <t>เลขที่…13…/2558</t>
  </si>
  <si>
    <t>วันที่  11  ธันวาคม 2557</t>
  </si>
  <si>
    <t>นายไสวธนกร  ดีมาก  ตำแหน่ง   นายก อบต.   จำนวน  3,000  บาท</t>
  </si>
  <si>
    <t xml:space="preserve">น.ส. ชุตินันท์  สาลีทอง  ตำแหน่ง  บุคลากร.   จำนวน  3,900  บาท </t>
  </si>
  <si>
    <t>อบรม e- laas  ส่วนกองคลัง   จำนวน  37,800  บาท</t>
  </si>
  <si>
    <t xml:space="preserve">นายไชรัตน์  บุตรศรี  ตำแหน่ง ผช.ช่างไฟฟ้า   จำนวน  3,000  บาท </t>
  </si>
  <si>
    <t>เลขที่…14…/2558</t>
  </si>
  <si>
    <t>วันที่  17  ธันวาคม 2557</t>
  </si>
  <si>
    <t>เงินฝากธนาคาร ธกส.  ออมทรัพย์</t>
  </si>
  <si>
    <t>นายไสวธนกร  ดีมาก  ตำแหน่ง   นายก อบต.   จำนวน  2,560  บาท</t>
  </si>
  <si>
    <t>เดินทางไปราชการ</t>
  </si>
  <si>
    <t>เลขที่…15…/2558</t>
  </si>
  <si>
    <t>นายไชรัตน์  บุตรศรี  ตำแหน่ง ผช.ช่างไฟฟ้า   จำนวน  1,752  บาท</t>
  </si>
  <si>
    <t>นายสุริยันต์  พลจารย์  ตำแหน่ง ผช.นักวิชาการเกษตร   จำนวน  1,752  บาท</t>
  </si>
  <si>
    <t>เลขที่…16…/2558</t>
  </si>
  <si>
    <t>วันที่  23  ธันวาคม 2557</t>
  </si>
  <si>
    <t xml:space="preserve">น.ส. ชุตินันท์  สาลีทอง  ตำแหน่ง  บุคลากร.   จำนวน  2,772  บาท </t>
  </si>
  <si>
    <t>นายบพิต  เสาวรส  ตำแหน่ง หัวหน้าสำนักปลัด   จำนวน  5,936  บาท</t>
  </si>
  <si>
    <t>เลขที่…17…/2558</t>
  </si>
  <si>
    <t>วันที่  31  ธันวาคม 2557</t>
  </si>
  <si>
    <t>ปรับปรุงบัญชีเนื่องจากบันทึกบัญชีผิดหมวด</t>
  </si>
  <si>
    <t>เลขที่…18…/2558</t>
  </si>
  <si>
    <t>เลขที่…19…/2558</t>
  </si>
  <si>
    <t>230200</t>
  </si>
  <si>
    <t>441002</t>
  </si>
  <si>
    <t>วันที่  31  มกราคม  2558</t>
  </si>
  <si>
    <t>เลขที่  02 /01/2558</t>
  </si>
  <si>
    <t xml:space="preserve"> -ประกันสังคม(เงินอุดหนุนเฉพาะกิจ)</t>
  </si>
  <si>
    <t>ประจำเดือนมกราคม  2558</t>
  </si>
  <si>
    <t>ยอดคงเหลือตามรายงานธนาคาร ณ  วันที่  31 มกราคม  2558</t>
  </si>
  <si>
    <t xml:space="preserve"> 29 ม.ค. 58</t>
  </si>
  <si>
    <t xml:space="preserve"> 30 ม.ค. 58</t>
  </si>
  <si>
    <t>วันที่ 31 มกราคม  2558</t>
  </si>
  <si>
    <t>เลขที่ 03/01/2558</t>
  </si>
  <si>
    <t>วันที่ 31  มกราคม 2558</t>
  </si>
  <si>
    <t>เดือน  31  มกราคม 2558</t>
  </si>
  <si>
    <t>เงินอุดหนุนทั่วไประบบุวัตถุประสงค์</t>
  </si>
  <si>
    <t>เบี้ยผู้สูงอายุ</t>
  </si>
  <si>
    <t>วันที่ 31  มกราคม  2558</t>
  </si>
  <si>
    <t>เลขที่  1 /01/2558</t>
  </si>
  <si>
    <t>รับคืนเงินเบี้ยยังชีพผู้ป่วยเอดส์</t>
  </si>
  <si>
    <t>เงินรับฝากมัดจำประกันสัญญา</t>
  </si>
  <si>
    <t>รับคืนเงินอุดหนุนที่ทำการปกครอง(ฟุตบอลประเพณี)</t>
  </si>
  <si>
    <t>โอนรายการจากสมุดเงินสดรับไปเข้าบัญชีแยกประเภทที่เกี่ยวข้องประจำเดือน มกราคม 2558</t>
  </si>
  <si>
    <t>มกราคม   2558</t>
  </si>
  <si>
    <t>เงินอุดหนุนทั่วไประบุวัตถุประสงค์</t>
  </si>
  <si>
    <t>-เบี้ยยังชีพผู้สูงอายุ</t>
  </si>
  <si>
    <t>เงินอุดหนุนทั่วไปตามอำนาจหน้าที่และภารกิจถ่ายโอน</t>
  </si>
  <si>
    <t>โอนรายการจากทะเบียนรายรับไปเข้าบัญชีแยกประเภทที่เกี่ยวข้องประจำเดือน 31  มกราคม 2558</t>
  </si>
  <si>
    <t>เงินอุดหนุนทั่วไปตามยุทศาตร์พัฒนาประเทศ</t>
  </si>
  <si>
    <t xml:space="preserve"> วันที่  31 มกราคม  2558</t>
  </si>
  <si>
    <t>3.เงินอุดหนุนทั่วไปตามอำนาจหน้าที่และภารกิจถ่ายโอน</t>
  </si>
  <si>
    <t>3เงินอุดหนุนทั่วไปตามอำนาจหน้าที่และภารกิจถ่ายโอน</t>
  </si>
  <si>
    <t>มกราคม</t>
  </si>
  <si>
    <t xml:space="preserve"> วันที่  31  มกราคม  2558</t>
  </si>
  <si>
    <t>โอนรายการจากสมุดเงินสดจ่ายไปเข้าบัญชีแยกประเภทที่เกี่ยวข้องประจำเดือน มกราคม 2558</t>
  </si>
  <si>
    <t>รับคืนเงินอุดหนุน(ฟุตบอลประเพณี)</t>
  </si>
  <si>
    <t>เลขที่…20…/2558</t>
  </si>
  <si>
    <t>วันที่  8 มกราคม 2558</t>
  </si>
  <si>
    <t xml:space="preserve">ค่าใช้จ่ายในการจัดการแข่งขันกีฬาท้องถิ่นสัมพันธ์ปี 2558   จำนวน  50,400 บาท </t>
  </si>
  <si>
    <t>เลขที่…27…/2558</t>
  </si>
  <si>
    <t>วันที่ 27  มกราคม   2558</t>
  </si>
  <si>
    <t>วันที่  31  มกราคม 2558</t>
  </si>
  <si>
    <t>เงินขาดบัญชี</t>
  </si>
  <si>
    <t>8/01/58</t>
  </si>
  <si>
    <t>ปลัด</t>
  </si>
  <si>
    <t>วันที่  28  กุมภาพันธ์  2558</t>
  </si>
  <si>
    <t>เลขที่  02 /02/2558</t>
  </si>
  <si>
    <t xml:space="preserve"> -  ชพส.</t>
  </si>
  <si>
    <t>ประจำเดือนกุมภาพันธ์</t>
  </si>
  <si>
    <t>คืนเงิน  ชพค. พนักงาน</t>
  </si>
  <si>
    <t>โอนรายการจากสมุดเงินสดจ่ายไปเข้าบัญชีแยกประเภทที่เกี่ยวข้องประจำเดือน กุมภาพันธ์ 2558</t>
  </si>
  <si>
    <t>เลขที่  1 /02/2558</t>
  </si>
  <si>
    <t>วันที่ 28  กุมภาพันธ์  2558</t>
  </si>
  <si>
    <t>เลขที่ 03/02/2558</t>
  </si>
  <si>
    <t>วันที่ 28  กุมภาพันธ์ 2558</t>
  </si>
  <si>
    <t>โอนรายการจากทะเบียนรายรับไปเข้าบัญชีแยกประเภทที่เกี่ยวข้องประจำเดือน   กุมภาพันธ์ 2558</t>
  </si>
  <si>
    <t>โอนรายการจากสมุดเงินสดรับไปเข้าบัญชีแยกประเภทที่เกี่ยวข้องประจำเดือน กุมภาพันธ์ 2558</t>
  </si>
  <si>
    <t>กุมภาพันธ์   2558</t>
  </si>
  <si>
    <t>- ชพส.</t>
  </si>
  <si>
    <t>กุมภาพันธ์</t>
  </si>
  <si>
    <t xml:space="preserve"> วันที่  28 กุมภาพันธ์  2558</t>
  </si>
  <si>
    <t xml:space="preserve"> วันที่  28   กุมภาพันธ์  2558</t>
  </si>
  <si>
    <t>ชพส.</t>
  </si>
  <si>
    <t>เงินสด</t>
  </si>
  <si>
    <t>ยอดคงเหลือตามรายงานธนาคาร ณ  วันที่  28  กุมภาพันธ์  2558</t>
  </si>
  <si>
    <t xml:space="preserve"> 19  ก พ 58</t>
  </si>
  <si>
    <t xml:space="preserve"> 27  ก พ 58</t>
  </si>
  <si>
    <t>เลขที่…21…/2558</t>
  </si>
  <si>
    <t>เลขที่…22…/2558</t>
  </si>
  <si>
    <t>เลขที่…23…/2558</t>
  </si>
  <si>
    <t>9/2/58</t>
  </si>
  <si>
    <t>เลขที่…24…/2558</t>
  </si>
  <si>
    <t>วันที่  9  กุมภาพันธ์ 2558</t>
  </si>
  <si>
    <t xml:space="preserve">ค่าใช้จ่ายในการลงทะเบียนในการอบรมทางวินัย    จำนวน  13,874 บาท </t>
  </si>
  <si>
    <t>เลขที่…25…/2558</t>
  </si>
  <si>
    <t>วันที่  19  กุมภาพันธ์ 2558</t>
  </si>
  <si>
    <t xml:space="preserve">ค่าใช้จ่ายในการลงทะเบียนและค่าใช้จ่ายในการอบรม   จำนวน  12,728 บาท </t>
  </si>
  <si>
    <t>เลขที่…26…/2558</t>
  </si>
  <si>
    <t>วันที่  28  กุมภาพันธ์ 2558</t>
  </si>
  <si>
    <t>สุภาสินี</t>
  </si>
  <si>
    <t>19/2/58</t>
  </si>
  <si>
    <t>ธนากร</t>
  </si>
  <si>
    <t>รัชนี</t>
  </si>
  <si>
    <t>วันที่ 31  มีนาคม  2558</t>
  </si>
  <si>
    <t>เลขที่  1 /03/2558</t>
  </si>
  <si>
    <t>เลขที่  02 /03/2558</t>
  </si>
  <si>
    <t>วันที่  31  มีนาคม  2558</t>
  </si>
  <si>
    <t>เลขที่ 03/03/2558</t>
  </si>
  <si>
    <t>วันที่ 31  มีนาคม 2558</t>
  </si>
  <si>
    <t>โอนรายการจากทะเบียนรายรับไปเข้าบัญชีแยกประเภทที่เกี่ยวข้องประจำเดือน   มีนาคม 2558</t>
  </si>
  <si>
    <t>เบี้ยผู้พิการ</t>
  </si>
  <si>
    <t xml:space="preserve">   - ค่าตอบผู้ดูแลเด็ก</t>
  </si>
  <si>
    <t>ประจำเดือนมีนาคม</t>
  </si>
  <si>
    <t>รับคืนเงินค่าเดินทางไปราชการ</t>
  </si>
  <si>
    <t>รับคืนเงินเบี้ยยังชีพผู้พิการ</t>
  </si>
  <si>
    <t>รับคืนเงินเบี้ยยังชีพผู้สูงอายุ</t>
  </si>
  <si>
    <t>รับคืนเงินโครงการซ่อมแซมถนน หมู่ 6</t>
  </si>
  <si>
    <t>ดอกเบี้ยเงินทุนโครงการเศรษฐกิจชุมชน</t>
  </si>
  <si>
    <t>โอนรายการจากสมุดเงินสดรับไปเข้าบัญชีแยกประเภทที่เกี่ยวข้องประจำเดือน มีนาคม 2558</t>
  </si>
  <si>
    <t>มีนาคม 2558</t>
  </si>
  <si>
    <t>รับคืนเงินเบี้ยยังชีพผู้สูอายุ</t>
  </si>
  <si>
    <t>มีนาคม</t>
  </si>
  <si>
    <t>เลขที่…28…/2558</t>
  </si>
  <si>
    <t>วันที่ 5  มีนาคม   2558</t>
  </si>
  <si>
    <t>เลขที่…29…/2558</t>
  </si>
  <si>
    <t>วันที่  9  มีนาคม 2558</t>
  </si>
  <si>
    <t xml:space="preserve">ค่าใช้จ่ายในการฝึกอบรมศึกษาดูงานเพื่อศักยภาพการบริหาร   จำนวน  194,040 บาท </t>
  </si>
  <si>
    <t xml:space="preserve">ค่าใช้จ่ายในการเข้าร่วมประชุมเชิงปฎิบัติการเวทีพื้นฐานพลังชุมชน   จำนวน  3,315 บาท </t>
  </si>
  <si>
    <t>เลขที่…30…/2558</t>
  </si>
  <si>
    <t>วันที่  12  มีนาคม 2558</t>
  </si>
  <si>
    <t>เงินฝากธนาคาร #393#</t>
  </si>
  <si>
    <t xml:space="preserve">ค่าใช้จ่ายในการเข้าร่วมประชุมเชิงปฎิบัติการเวทีพื้นฐานพลังชุมชน   จำนวน  6,408 บาท </t>
  </si>
  <si>
    <t>เลขที่…31…/2558</t>
  </si>
  <si>
    <t>วันที่  16  มีนาคม 2558</t>
  </si>
  <si>
    <t>นายบพิต  เสวารส   ตำแหน่ง  หัวหน้าสำนักปลัด  จำนวน  3,500  บาท</t>
  </si>
  <si>
    <t>เลขที่…32…/2558</t>
  </si>
  <si>
    <t>วันที่  19  มีนาคม 2558</t>
  </si>
  <si>
    <t>ค่าลงทะเบียนในการฝึกอบรม  ดังนี้</t>
  </si>
  <si>
    <t>นายมนูญ  กิจจา   ตำแหน่ง  ปลัด  อบต.  จำนวน  3,000  บาท</t>
  </si>
  <si>
    <t xml:space="preserve">น .ส. ชุตินันท์  สาลีทอง   ตำแหน่ง  บุคลากร  จำนวน  3,500  บาท </t>
  </si>
  <si>
    <t xml:space="preserve">นางนิระชา  เหล่ามานะ   ตำแหน่ง  หัวหน้าส่วนการศึกษา  จำนวน  3,900  บาท </t>
  </si>
  <si>
    <t xml:space="preserve">นางนุจรินท์  ลืมไธสง   ตำแหน่ง  ครูผู้ดูแลเด็ก  จำนวน  3,900  บาท </t>
  </si>
  <si>
    <t xml:space="preserve">นางมะณี  ปะวถา   ตำแหน่ง  ครูผู้ดูแลเด็ก  จำนวน  3,900  บาท </t>
  </si>
  <si>
    <t xml:space="preserve">นางสาวขจรจิตร  ปัดไธสง   ตำแหน่ง  ครูผู้ดูแลเด็ก  จำนวน  3,900  บาท </t>
  </si>
  <si>
    <t xml:space="preserve">นายวีระศักดิ์  เบอไธสง ตำแหน่ง  เจ้าหน้าทีนโยบายและแผน  จำนวน  2,500  บาท </t>
  </si>
  <si>
    <t xml:space="preserve">นางสเอม  ชื่นชม   ตำแหน่ง  ผอ.กองคลัง จำนวน  2,500  บาท </t>
  </si>
  <si>
    <t xml:space="preserve">นางสาวถาปนิก  นันทอง  จำนวน  2,500  บาท </t>
  </si>
  <si>
    <t>เลขที่…33…/2558</t>
  </si>
  <si>
    <t>วันที่ 25  มีนาคม   2558</t>
  </si>
  <si>
    <t>เลขที่…34…/2558</t>
  </si>
  <si>
    <t>ธกส. ฝากประจำ # 2928-9</t>
  </si>
  <si>
    <t>ออมสิน. ฝากประจำ # 1350-5</t>
  </si>
  <si>
    <t>โอนเงินฝากธนาคาร ออมสิน. ฝากปรำจำ เลขที่# 1350-5   เข้าบัญชี ธกส. ฝากประจำ เลขที่ # 2928-9</t>
  </si>
  <si>
    <t>เลขที่…35…/2558</t>
  </si>
  <si>
    <t>วันที่  31  มีนาคม 2558</t>
  </si>
  <si>
    <t>ส่งใช้เงินยืมเยี้ยยังชีพเดือนมีนาคม</t>
  </si>
  <si>
    <t>เลขที่…36…/2558</t>
  </si>
  <si>
    <t xml:space="preserve"> วันที่  31   มีนาคม  2558</t>
  </si>
  <si>
    <t>เลขที่…37…/2558</t>
  </si>
  <si>
    <t xml:space="preserve"> วันที่  31  มีนาคม  2558</t>
  </si>
  <si>
    <t>ยอดคงเหลือตามรายงานธนาคาร ณ  วันที่  31 มีนาคม  2558</t>
  </si>
  <si>
    <t xml:space="preserve"> 6  มี ค 58</t>
  </si>
  <si>
    <t xml:space="preserve"> 25  มี ค 58</t>
  </si>
  <si>
    <t>วันที่  31 มีนาคม  2558</t>
  </si>
  <si>
    <t>โอนรายการจากสมุดเงินสดจ่ายไปเข้าบัญชีแยกประเภทที่เกี่ยวข้องประจำเดือน มีนาคม 2558</t>
  </si>
  <si>
    <t xml:space="preserve">ค่าลงทะเบียนเพิ่มประสิทธิภาพการปฎิบัติงานของข้าราชการ  </t>
  </si>
  <si>
    <t xml:space="preserve">นายมนูญ  กิจจา   ตำแหน่ง  ปลัด อบต.  จำนวน  3,500  บาท </t>
  </si>
  <si>
    <t xml:space="preserve">น.ส.สุภาสินี ธนโภคินกุล   ตำแหน่ง  รองปลัด อบต.  จำนวน  3,315  บาท </t>
  </si>
  <si>
    <t>อบรมศึกษาดูงาน</t>
  </si>
  <si>
    <t>9/3/58</t>
  </si>
  <si>
    <t>9/3/59</t>
  </si>
  <si>
    <t>*เงินสด 700</t>
  </si>
  <si>
    <t>มณี</t>
  </si>
  <si>
    <t>ขจรจิต</t>
  </si>
  <si>
    <t>นุจรินทร์</t>
  </si>
  <si>
    <t>16/3/58</t>
  </si>
  <si>
    <t>'16/3/58</t>
  </si>
  <si>
    <t>วีระศักดิ์</t>
  </si>
  <si>
    <t>ถาปนิก</t>
  </si>
  <si>
    <t>19/3/58</t>
  </si>
  <si>
    <t>'19/3/58</t>
  </si>
  <si>
    <t>คชจ.ในการฝึกอบรม</t>
  </si>
  <si>
    <t>31/3/58</t>
  </si>
  <si>
    <t>เลขที่  02 /04/2558</t>
  </si>
  <si>
    <t>วันที่  30 เมษายน  2558</t>
  </si>
  <si>
    <t>โอนรายการจากสมุดเงินสดจ่ายไปเข้าบัญชีแยกประเภทที่เกี่ยวข้องประจำเดือน เมษายน 2558</t>
  </si>
  <si>
    <t xml:space="preserve">   - เงินช่วยเหลือบุตรครูผู้ดูแลเด็ก</t>
  </si>
  <si>
    <t>เลขที่ 03/04/2558</t>
  </si>
  <si>
    <t>วันที่ 30  เมษายน 2558</t>
  </si>
  <si>
    <t>โอนรายการจากทะเบียนรายรับไปเข้าบัญชีแยกประเภทที่เกี่ยวข้องประจำเดือน   เมษายน 2558</t>
  </si>
  <si>
    <t>ยอดคงเหลือตามรายงานธนาคาร ณ  วันที่  30  เมษายน  2558</t>
  </si>
  <si>
    <t>ยอดคงเหลือตามรายงานธนาคาร ณ  วันที่  30 เมษายน  2558</t>
  </si>
  <si>
    <t>วันที่  30  เมษายน  2558</t>
  </si>
  <si>
    <t>27  เม ย 58</t>
  </si>
  <si>
    <t>30  เม ย 58</t>
  </si>
  <si>
    <t>เลขที่…38…/2558</t>
  </si>
  <si>
    <t>วันที่  2  เมษายน 2558</t>
  </si>
  <si>
    <t xml:space="preserve">ค่าใช้จ่ายในการเข้าร่วมอบรมการเบิกจ่ายเงินและการจัดทำงบประมาณสำหรับ ผดด.   จำนวน  9,280 บาท </t>
  </si>
  <si>
    <t>วันที่  22  เมษายน 2558</t>
  </si>
  <si>
    <t xml:space="preserve">ค่าใช้จ่ายในการเดินทางอบรมการปฎิรูปประเทศไทย   </t>
  </si>
  <si>
    <t>เลขที่…39…/2558</t>
  </si>
  <si>
    <t>เลขที่…40…/2558</t>
  </si>
  <si>
    <t>เลขที่…41…/2558</t>
  </si>
  <si>
    <t>วันที่  30   เมษายน2558</t>
  </si>
  <si>
    <t>เลขที่…42…/2558</t>
  </si>
  <si>
    <t>วันที่  30  เมษายน 2558</t>
  </si>
  <si>
    <t>2/4/58</t>
  </si>
  <si>
    <t>*เงินสด 800</t>
  </si>
  <si>
    <t>*เงินสด 775</t>
  </si>
  <si>
    <t>ธวัลพร</t>
  </si>
  <si>
    <t>*เงินสด 2000</t>
  </si>
  <si>
    <t>30/4/58</t>
  </si>
  <si>
    <t>22/4/58</t>
  </si>
  <si>
    <t>*เงินสด 1400</t>
  </si>
  <si>
    <t>เลขที่  1 /04/2558</t>
  </si>
  <si>
    <t>โอนรายการจากสมุดเงินสดรับไปเข้าบัญชีแยกประเภทที่เกี่ยวข้องประจำเดือน เมษายน 2558</t>
  </si>
  <si>
    <t>ประจำเดือนเมษายน</t>
  </si>
  <si>
    <t>ยาเสพติด</t>
  </si>
  <si>
    <t>-เงินเดือนครู ผดด.</t>
  </si>
  <si>
    <t xml:space="preserve">   - ค่าจัดการเรียนการสอน</t>
  </si>
  <si>
    <t>รับคืนเงินค่าช่วยเหลือบุตร</t>
  </si>
  <si>
    <t>รับคืนเงินหักภาษี ณ ที่จ่าย</t>
  </si>
  <si>
    <t xml:space="preserve">g </t>
  </si>
  <si>
    <t xml:space="preserve"> วันที่  30  เมษายน  2558</t>
  </si>
  <si>
    <t xml:space="preserve"> - เงินช่วยเหลือบุตรครูผู้ดูแลเด็ก</t>
  </si>
  <si>
    <t xml:space="preserve"> วันที่  30   เมษายน  2558</t>
  </si>
  <si>
    <t>เมษายน 2558</t>
  </si>
  <si>
    <t>441003</t>
  </si>
  <si>
    <t>เมษายน</t>
  </si>
  <si>
    <t>รับคืนเงินโครงการซ่อมแซมถนน หมู่ 6(งบกลาง)</t>
  </si>
  <si>
    <t xml:space="preserve">                       </t>
  </si>
  <si>
    <t>นายมนูญ  กิจจา  ตำแหน่ง ปลัด อบต. จำนวน  10,312 บาท</t>
  </si>
  <si>
    <t>น.ส.ธวัลพร  แพงเพ็ง  ตำแหน่ง  นวก.จัดเก็บรายได้ จำนวน  13,336 บาท</t>
  </si>
  <si>
    <t>รับคืนเงินค่าช่วยเหลือบุตร /2557(เข้าเงินสะสม ฎ.776/57)</t>
  </si>
  <si>
    <t>วันที่ 30  เมษายน  2558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</si>
</sst>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[Red]#,##0.00"/>
    <numFmt numFmtId="200" formatCode="d\ ดดดด\ bbbb"/>
    <numFmt numFmtId="201" formatCode="mmm\-yyyy"/>
    <numFmt numFmtId="202" formatCode="#,##0.00_ ;\-#,##0.00\ "/>
    <numFmt numFmtId="203" formatCode="[$-41E]d\ mmmm\ yyyy"/>
    <numFmt numFmtId="204" formatCode="[$-F800]dddd\,\ mmmm\ dd\,\ yyyy"/>
    <numFmt numFmtId="205" formatCode="[$-107041E]d\ mmm\ yy;@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_-* #,##0.0000_-;\-* #,##0.0000_-;_-* &quot;-&quot;??_-;_-@_-"/>
    <numFmt numFmtId="210" formatCode="#,##0.0"/>
    <numFmt numFmtId="211" formatCode="0.0"/>
    <numFmt numFmtId="212" formatCode="#,##0;[Red]#,##0"/>
    <numFmt numFmtId="213" formatCode="#,##0_ ;\-#,##0\ 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\t&quot;$&quot;#,##0_);\(\t&quot;$&quot;#,##0\)"/>
    <numFmt numFmtId="219" formatCode="\t&quot;$&quot;#,##0_);[Red]\(\t&quot;$&quot;#,##0\)"/>
    <numFmt numFmtId="220" formatCode="\t&quot;$&quot;#,##0.00_);\(\t&quot;$&quot;#,##0.00\)"/>
    <numFmt numFmtId="221" formatCode="\t&quot;$&quot;#,##0.00_);[Red]\(\t&quot;$&quot;#,##0.00\)"/>
    <numFmt numFmtId="222" formatCode="\t&quot;฿&quot;#,##0_);\(\t&quot;฿&quot;#,##0\)"/>
    <numFmt numFmtId="223" formatCode="\t&quot;฿&quot;#,##0_);[Red]\(\t&quot;฿&quot;#,##0\)"/>
    <numFmt numFmtId="224" formatCode="\t&quot;฿&quot;#,##0.00_);\(\t&quot;฿&quot;#,##0.00\)"/>
    <numFmt numFmtId="225" formatCode="\t&quot;฿&quot;#,##0.00_);[Red]\(\t&quot;฿&quot;#,##0.00\)"/>
    <numFmt numFmtId="226" formatCode="[$-1010000]d/m/yyyy;@"/>
    <numFmt numFmtId="227" formatCode="[$-1010000]d/m/yy;@"/>
  </numFmts>
  <fonts count="56">
    <font>
      <sz val="14"/>
      <name val="Cordia New"/>
      <family val="0"/>
    </font>
    <font>
      <sz val="8"/>
      <name val="Cordia New"/>
      <family val="2"/>
    </font>
    <font>
      <sz val="10"/>
      <name val="Arial"/>
      <family val="2"/>
    </font>
    <font>
      <sz val="8"/>
      <name val="Arial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b/>
      <sz val="15"/>
      <name val="TH SarabunPSK"/>
      <family val="2"/>
    </font>
    <font>
      <b/>
      <u val="single"/>
      <sz val="16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u val="single"/>
      <sz val="16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sz val="18"/>
      <name val="Cordia New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color indexed="10"/>
      <name val="TH SarabunPSK"/>
      <family val="2"/>
    </font>
    <font>
      <sz val="15"/>
      <color indexed="60"/>
      <name val="TH SarabunPSK"/>
      <family val="2"/>
    </font>
    <font>
      <sz val="15"/>
      <color indexed="10"/>
      <name val="TH SarabunPSK"/>
      <family val="2"/>
    </font>
    <font>
      <sz val="14"/>
      <color indexed="10"/>
      <name val="Cordia New"/>
      <family val="2"/>
    </font>
    <font>
      <b/>
      <sz val="20"/>
      <color indexed="10"/>
      <name val="TH SarabunPSK"/>
      <family val="2"/>
    </font>
    <font>
      <sz val="18"/>
      <color indexed="10"/>
      <name val="TH SarabunPSK"/>
      <family val="2"/>
    </font>
    <font>
      <sz val="16"/>
      <color indexed="30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6"/>
      <color rgb="FFFF0000"/>
      <name val="TH SarabunPSK"/>
      <family val="2"/>
    </font>
    <font>
      <sz val="15"/>
      <color rgb="FFC00000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Cordia New"/>
      <family val="2"/>
    </font>
    <font>
      <b/>
      <sz val="20"/>
      <color rgb="FFFF0000"/>
      <name val="TH SarabunPSK"/>
      <family val="2"/>
    </font>
    <font>
      <sz val="18"/>
      <color rgb="FFFF0000"/>
      <name val="TH SarabunPSK"/>
      <family val="2"/>
    </font>
    <font>
      <sz val="16"/>
      <color rgb="FF0070C0"/>
      <name val="TH SarabunPSK"/>
      <family val="2"/>
    </font>
    <font>
      <sz val="14"/>
      <color theme="1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17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19" fillId="16" borderId="5" applyNumberForma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6" fillId="23" borderId="6" applyNumberFormat="0" applyFon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3" fillId="0" borderId="0" xfId="1071" applyFont="1">
      <alignment/>
      <protection/>
    </xf>
    <xf numFmtId="0" fontId="24" fillId="0" borderId="0" xfId="1071" applyFont="1">
      <alignment/>
      <protection/>
    </xf>
    <xf numFmtId="0" fontId="25" fillId="0" borderId="10" xfId="1071" applyFont="1" applyBorder="1">
      <alignment/>
      <protection/>
    </xf>
    <xf numFmtId="0" fontId="25" fillId="0" borderId="11" xfId="1071" applyFont="1" applyBorder="1">
      <alignment/>
      <protection/>
    </xf>
    <xf numFmtId="0" fontId="25" fillId="0" borderId="12" xfId="1071" applyFont="1" applyBorder="1" applyAlignment="1">
      <alignment horizontal="center"/>
      <protection/>
    </xf>
    <xf numFmtId="0" fontId="25" fillId="0" borderId="13" xfId="1071" applyFont="1" applyBorder="1" applyAlignment="1">
      <alignment horizontal="center"/>
      <protection/>
    </xf>
    <xf numFmtId="0" fontId="26" fillId="0" borderId="0" xfId="1071" applyFont="1">
      <alignment/>
      <protection/>
    </xf>
    <xf numFmtId="0" fontId="27" fillId="0" borderId="0" xfId="1071" applyFont="1">
      <alignment/>
      <protection/>
    </xf>
    <xf numFmtId="0" fontId="25" fillId="0" borderId="10" xfId="1071" applyFont="1" applyBorder="1" applyAlignment="1">
      <alignment horizontal="center"/>
      <protection/>
    </xf>
    <xf numFmtId="0" fontId="25" fillId="0" borderId="14" xfId="1071" applyFont="1" applyBorder="1" applyAlignment="1">
      <alignment horizontal="center"/>
      <protection/>
    </xf>
    <xf numFmtId="0" fontId="25" fillId="0" borderId="15" xfId="1071" applyFont="1" applyBorder="1" applyAlignment="1">
      <alignment horizontal="center"/>
      <protection/>
    </xf>
    <xf numFmtId="0" fontId="25" fillId="0" borderId="0" xfId="1071" applyFont="1" applyBorder="1" applyAlignment="1">
      <alignment horizontal="center"/>
      <protection/>
    </xf>
    <xf numFmtId="0" fontId="25" fillId="0" borderId="16" xfId="1071" applyFont="1" applyBorder="1" applyAlignment="1">
      <alignment horizontal="center"/>
      <protection/>
    </xf>
    <xf numFmtId="4" fontId="23" fillId="0" borderId="0" xfId="1071" applyNumberFormat="1" applyFont="1">
      <alignment/>
      <protection/>
    </xf>
    <xf numFmtId="0" fontId="25" fillId="0" borderId="17" xfId="1071" applyFont="1" applyBorder="1" applyAlignment="1">
      <alignment horizontal="center"/>
      <protection/>
    </xf>
    <xf numFmtId="0" fontId="25" fillId="0" borderId="18" xfId="1071" applyFont="1" applyBorder="1">
      <alignment/>
      <protection/>
    </xf>
    <xf numFmtId="0" fontId="25" fillId="0" borderId="19" xfId="1071" applyFont="1" applyBorder="1">
      <alignment/>
      <protection/>
    </xf>
    <xf numFmtId="0" fontId="25" fillId="0" borderId="20" xfId="1071" applyFont="1" applyBorder="1">
      <alignment/>
      <protection/>
    </xf>
    <xf numFmtId="0" fontId="23" fillId="0" borderId="0" xfId="1071" applyFont="1" applyAlignment="1">
      <alignment horizontal="right"/>
      <protection/>
    </xf>
    <xf numFmtId="49" fontId="28" fillId="0" borderId="0" xfId="1071" applyNumberFormat="1" applyFont="1" applyAlignment="1">
      <alignment horizontal="right"/>
      <protection/>
    </xf>
    <xf numFmtId="43" fontId="26" fillId="0" borderId="11" xfId="735" applyFont="1" applyBorder="1" applyAlignment="1">
      <alignment/>
    </xf>
    <xf numFmtId="0" fontId="26" fillId="0" borderId="12" xfId="1071" applyFont="1" applyBorder="1">
      <alignment/>
      <protection/>
    </xf>
    <xf numFmtId="49" fontId="26" fillId="0" borderId="13" xfId="1071" applyNumberFormat="1" applyFont="1" applyBorder="1" applyAlignment="1">
      <alignment horizontal="center"/>
      <protection/>
    </xf>
    <xf numFmtId="43" fontId="26" fillId="0" borderId="21" xfId="735" applyFont="1" applyBorder="1" applyAlignment="1">
      <alignment/>
    </xf>
    <xf numFmtId="4" fontId="26" fillId="0" borderId="22" xfId="0" applyNumberFormat="1" applyFont="1" applyBorder="1" applyAlignment="1">
      <alignment horizontal="right" vertical="top" wrapText="1"/>
    </xf>
    <xf numFmtId="43" fontId="26" fillId="0" borderId="22" xfId="735" applyFont="1" applyBorder="1" applyAlignment="1">
      <alignment/>
    </xf>
    <xf numFmtId="0" fontId="26" fillId="0" borderId="23" xfId="1071" applyFont="1" applyBorder="1">
      <alignment/>
      <protection/>
    </xf>
    <xf numFmtId="49" fontId="26" fillId="0" borderId="24" xfId="1071" applyNumberFormat="1" applyFont="1" applyBorder="1" applyAlignment="1">
      <alignment horizontal="center"/>
      <protection/>
    </xf>
    <xf numFmtId="49" fontId="26" fillId="0" borderId="22" xfId="1071" applyNumberFormat="1" applyFont="1" applyBorder="1" applyAlignment="1">
      <alignment horizontal="center"/>
      <protection/>
    </xf>
    <xf numFmtId="0" fontId="25" fillId="0" borderId="18" xfId="1071" applyFont="1" applyBorder="1" applyAlignment="1">
      <alignment horizontal="center"/>
      <protection/>
    </xf>
    <xf numFmtId="0" fontId="25" fillId="0" borderId="19" xfId="1071" applyFont="1" applyBorder="1" applyAlignment="1">
      <alignment horizontal="center"/>
      <protection/>
    </xf>
    <xf numFmtId="43" fontId="26" fillId="0" borderId="13" xfId="735" applyFont="1" applyBorder="1" applyAlignment="1">
      <alignment/>
    </xf>
    <xf numFmtId="43" fontId="25" fillId="0" borderId="25" xfId="735" applyFont="1" applyBorder="1" applyAlignment="1">
      <alignment/>
    </xf>
    <xf numFmtId="0" fontId="25" fillId="0" borderId="0" xfId="1071" applyFont="1" applyBorder="1">
      <alignment/>
      <protection/>
    </xf>
    <xf numFmtId="49" fontId="25" fillId="0" borderId="13" xfId="1071" applyNumberFormat="1" applyFont="1" applyBorder="1">
      <alignment/>
      <protection/>
    </xf>
    <xf numFmtId="43" fontId="26" fillId="0" borderId="16" xfId="735" applyFont="1" applyBorder="1" applyAlignment="1">
      <alignment/>
    </xf>
    <xf numFmtId="0" fontId="26" fillId="0" borderId="0" xfId="1071" applyFont="1" applyBorder="1">
      <alignment/>
      <protection/>
    </xf>
    <xf numFmtId="49" fontId="26" fillId="0" borderId="16" xfId="1071" applyNumberFormat="1" applyFont="1" applyBorder="1">
      <alignment/>
      <protection/>
    </xf>
    <xf numFmtId="0" fontId="26" fillId="0" borderId="26" xfId="1071" applyFont="1" applyBorder="1">
      <alignment/>
      <protection/>
    </xf>
    <xf numFmtId="43" fontId="26" fillId="0" borderId="24" xfId="735" applyFont="1" applyBorder="1" applyAlignment="1">
      <alignment/>
    </xf>
    <xf numFmtId="0" fontId="26" fillId="0" borderId="27" xfId="1071" applyFont="1" applyBorder="1">
      <alignment/>
      <protection/>
    </xf>
    <xf numFmtId="0" fontId="26" fillId="0" borderId="28" xfId="1071" applyFont="1" applyBorder="1">
      <alignment/>
      <protection/>
    </xf>
    <xf numFmtId="0" fontId="26" fillId="0" borderId="29" xfId="1071" applyFont="1" applyBorder="1">
      <alignment/>
      <protection/>
    </xf>
    <xf numFmtId="0" fontId="26" fillId="0" borderId="30" xfId="1071" applyFont="1" applyBorder="1">
      <alignment/>
      <protection/>
    </xf>
    <xf numFmtId="43" fontId="26" fillId="0" borderId="15" xfId="735" applyFont="1" applyBorder="1" applyAlignment="1">
      <alignment/>
    </xf>
    <xf numFmtId="49" fontId="26" fillId="0" borderId="16" xfId="1071" applyNumberFormat="1" applyFont="1" applyBorder="1" applyAlignment="1">
      <alignment horizontal="center"/>
      <protection/>
    </xf>
    <xf numFmtId="43" fontId="26" fillId="0" borderId="0" xfId="735" applyFont="1" applyBorder="1" applyAlignment="1">
      <alignment/>
    </xf>
    <xf numFmtId="43" fontId="26" fillId="0" borderId="0" xfId="735" applyFont="1" applyBorder="1" applyAlignment="1">
      <alignment horizontal="center"/>
    </xf>
    <xf numFmtId="43" fontId="26" fillId="0" borderId="0" xfId="735" applyFont="1" applyBorder="1" applyAlignment="1">
      <alignment/>
    </xf>
    <xf numFmtId="43" fontId="25" fillId="0" borderId="17" xfId="735" applyFont="1" applyBorder="1" applyAlignment="1">
      <alignment/>
    </xf>
    <xf numFmtId="43" fontId="26" fillId="0" borderId="20" xfId="735" applyFont="1" applyBorder="1" applyAlignment="1">
      <alignment/>
    </xf>
    <xf numFmtId="43" fontId="26" fillId="0" borderId="31" xfId="735" applyFont="1" applyBorder="1" applyAlignment="1">
      <alignment/>
    </xf>
    <xf numFmtId="43" fontId="25" fillId="0" borderId="32" xfId="735" applyFont="1" applyBorder="1" applyAlignment="1">
      <alignment/>
    </xf>
    <xf numFmtId="43" fontId="26" fillId="0" borderId="0" xfId="735" applyFont="1" applyAlignment="1">
      <alignment/>
    </xf>
    <xf numFmtId="0" fontId="26" fillId="0" borderId="0" xfId="1071" applyFont="1" applyAlignment="1">
      <alignment horizontal="center"/>
      <protection/>
    </xf>
    <xf numFmtId="49" fontId="26" fillId="0" borderId="0" xfId="1071" applyNumberFormat="1" applyFont="1" applyAlignment="1">
      <alignment horizontal="center"/>
      <protection/>
    </xf>
    <xf numFmtId="0" fontId="26" fillId="0" borderId="0" xfId="1071" applyFont="1" applyAlignment="1">
      <alignment horizontal="left"/>
      <protection/>
    </xf>
    <xf numFmtId="0" fontId="27" fillId="0" borderId="0" xfId="1071" applyFont="1" applyBorder="1">
      <alignment/>
      <protection/>
    </xf>
    <xf numFmtId="49" fontId="26" fillId="0" borderId="0" xfId="1071" applyNumberFormat="1" applyFont="1" applyBorder="1" applyAlignment="1">
      <alignment horizontal="center"/>
      <protection/>
    </xf>
    <xf numFmtId="43" fontId="26" fillId="0" borderId="14" xfId="735" applyFont="1" applyBorder="1" applyAlignment="1">
      <alignment/>
    </xf>
    <xf numFmtId="49" fontId="25" fillId="0" borderId="0" xfId="1071" applyNumberFormat="1" applyFont="1" applyAlignment="1">
      <alignment horizontal="center"/>
      <protection/>
    </xf>
    <xf numFmtId="43" fontId="25" fillId="0" borderId="0" xfId="735" applyFont="1" applyBorder="1" applyAlignment="1">
      <alignment/>
    </xf>
    <xf numFmtId="0" fontId="23" fillId="0" borderId="0" xfId="0" applyFont="1" applyAlignment="1">
      <alignment horizontal="right"/>
    </xf>
    <xf numFmtId="43" fontId="23" fillId="0" borderId="0" xfId="735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33" xfId="0" applyFont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 horizontal="center"/>
    </xf>
    <xf numFmtId="43" fontId="24" fillId="0" borderId="13" xfId="735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14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22" xfId="0" applyFont="1" applyBorder="1" applyAlignment="1" quotePrefix="1">
      <alignment horizontal="center"/>
    </xf>
    <xf numFmtId="43" fontId="24" fillId="0" borderId="22" xfId="735" applyFont="1" applyBorder="1" applyAlignment="1">
      <alignment/>
    </xf>
    <xf numFmtId="43" fontId="24" fillId="0" borderId="22" xfId="735" applyFont="1" applyBorder="1" applyAlignment="1">
      <alignment horizontal="right"/>
    </xf>
    <xf numFmtId="0" fontId="26" fillId="0" borderId="33" xfId="1071" applyFont="1" applyBorder="1">
      <alignment/>
      <protection/>
    </xf>
    <xf numFmtId="43" fontId="24" fillId="0" borderId="33" xfId="0" applyNumberFormat="1" applyFont="1" applyBorder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23" xfId="0" applyFont="1" applyBorder="1" applyAlignment="1">
      <alignment/>
    </xf>
    <xf numFmtId="0" fontId="24" fillId="0" borderId="3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23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43" fontId="23" fillId="0" borderId="0" xfId="0" applyNumberFormat="1" applyFont="1" applyAlignment="1">
      <alignment/>
    </xf>
    <xf numFmtId="0" fontId="24" fillId="0" borderId="14" xfId="0" applyFont="1" applyBorder="1" applyAlignment="1">
      <alignment horizontal="left"/>
    </xf>
    <xf numFmtId="0" fontId="24" fillId="0" borderId="0" xfId="0" applyFont="1" applyAlignment="1">
      <alignment horizontal="center"/>
    </xf>
    <xf numFmtId="43" fontId="24" fillId="0" borderId="0" xfId="0" applyNumberFormat="1" applyFont="1" applyAlignment="1">
      <alignment/>
    </xf>
    <xf numFmtId="202" fontId="24" fillId="0" borderId="22" xfId="735" applyNumberFormat="1" applyFont="1" applyBorder="1" applyAlignment="1">
      <alignment horizontal="right"/>
    </xf>
    <xf numFmtId="0" fontId="24" fillId="0" borderId="23" xfId="0" applyFont="1" applyBorder="1" applyAlignment="1" quotePrefix="1">
      <alignment horizontal="left"/>
    </xf>
    <xf numFmtId="202" fontId="24" fillId="0" borderId="22" xfId="735" applyNumberFormat="1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 quotePrefix="1">
      <alignment/>
    </xf>
    <xf numFmtId="0" fontId="24" fillId="0" borderId="22" xfId="0" applyFont="1" applyBorder="1" applyAlignment="1">
      <alignment horizontal="center"/>
    </xf>
    <xf numFmtId="43" fontId="23" fillId="0" borderId="33" xfId="735" applyFont="1" applyBorder="1" applyAlignment="1">
      <alignment horizontal="center" vertical="center"/>
    </xf>
    <xf numFmtId="0" fontId="24" fillId="0" borderId="26" xfId="1071" applyFont="1" applyBorder="1">
      <alignment/>
      <protection/>
    </xf>
    <xf numFmtId="0" fontId="24" fillId="0" borderId="26" xfId="0" applyFont="1" applyBorder="1" applyAlignment="1" quotePrefix="1">
      <alignment/>
    </xf>
    <xf numFmtId="0" fontId="24" fillId="0" borderId="26" xfId="0" applyFont="1" applyBorder="1" applyAlignment="1" quotePrefix="1">
      <alignment horizontal="left"/>
    </xf>
    <xf numFmtId="0" fontId="24" fillId="0" borderId="15" xfId="0" applyFont="1" applyBorder="1" applyAlignment="1">
      <alignment horizontal="left"/>
    </xf>
    <xf numFmtId="202" fontId="24" fillId="0" borderId="16" xfId="735" applyNumberFormat="1" applyFont="1" applyBorder="1" applyAlignment="1">
      <alignment/>
    </xf>
    <xf numFmtId="43" fontId="24" fillId="0" borderId="16" xfId="735" applyFont="1" applyBorder="1" applyAlignment="1">
      <alignment horizontal="right"/>
    </xf>
    <xf numFmtId="43" fontId="24" fillId="0" borderId="0" xfId="735" applyFont="1" applyAlignment="1">
      <alignment/>
    </xf>
    <xf numFmtId="0" fontId="24" fillId="0" borderId="23" xfId="1071" applyFont="1" applyBorder="1">
      <alignment/>
      <protection/>
    </xf>
    <xf numFmtId="0" fontId="24" fillId="0" borderId="18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7" xfId="0" applyFont="1" applyBorder="1" applyAlignment="1">
      <alignment/>
    </xf>
    <xf numFmtId="43" fontId="23" fillId="0" borderId="25" xfId="735" applyFont="1" applyBorder="1" applyAlignment="1">
      <alignment/>
    </xf>
    <xf numFmtId="0" fontId="29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5" xfId="0" applyFont="1" applyBorder="1" applyAlignment="1">
      <alignment/>
    </xf>
    <xf numFmtId="43" fontId="24" fillId="0" borderId="0" xfId="735" applyFont="1" applyAlignment="1">
      <alignment horizontal="right"/>
    </xf>
    <xf numFmtId="0" fontId="23" fillId="0" borderId="0" xfId="1072" applyFont="1" applyBorder="1" applyAlignment="1">
      <alignment horizontal="center"/>
      <protection/>
    </xf>
    <xf numFmtId="0" fontId="24" fillId="0" borderId="0" xfId="1072" applyFont="1" applyBorder="1">
      <alignment/>
      <protection/>
    </xf>
    <xf numFmtId="0" fontId="23" fillId="0" borderId="0" xfId="1072" applyFont="1" applyBorder="1">
      <alignment/>
      <protection/>
    </xf>
    <xf numFmtId="49" fontId="23" fillId="0" borderId="0" xfId="1072" applyNumberFormat="1" applyFont="1" applyBorder="1" applyAlignment="1">
      <alignment horizontal="center"/>
      <protection/>
    </xf>
    <xf numFmtId="194" fontId="23" fillId="0" borderId="0" xfId="904" applyFont="1" applyBorder="1" applyAlignment="1">
      <alignment horizontal="right"/>
    </xf>
    <xf numFmtId="194" fontId="23" fillId="0" borderId="0" xfId="904" applyFont="1" applyBorder="1" applyAlignment="1">
      <alignment/>
    </xf>
    <xf numFmtId="49" fontId="23" fillId="0" borderId="33" xfId="1072" applyNumberFormat="1" applyFont="1" applyBorder="1" applyAlignment="1">
      <alignment horizontal="center"/>
      <protection/>
    </xf>
    <xf numFmtId="194" fontId="23" fillId="0" borderId="33" xfId="904" applyFont="1" applyBorder="1" applyAlignment="1">
      <alignment horizontal="center"/>
    </xf>
    <xf numFmtId="0" fontId="24" fillId="0" borderId="0" xfId="1072" applyFont="1" applyBorder="1" applyAlignment="1">
      <alignment horizontal="center"/>
      <protection/>
    </xf>
    <xf numFmtId="0" fontId="23" fillId="0" borderId="14" xfId="1072" applyFont="1" applyBorder="1" applyAlignment="1">
      <alignment horizontal="center"/>
      <protection/>
    </xf>
    <xf numFmtId="0" fontId="23" fillId="0" borderId="15" xfId="1072" applyFont="1" applyBorder="1" applyAlignment="1">
      <alignment horizontal="center"/>
      <protection/>
    </xf>
    <xf numFmtId="49" fontId="23" fillId="0" borderId="16" xfId="1072" applyNumberFormat="1" applyFont="1" applyBorder="1" applyAlignment="1">
      <alignment horizontal="center"/>
      <protection/>
    </xf>
    <xf numFmtId="194" fontId="23" fillId="0" borderId="15" xfId="904" applyFont="1" applyBorder="1" applyAlignment="1">
      <alignment horizontal="center"/>
    </xf>
    <xf numFmtId="194" fontId="23" fillId="0" borderId="13" xfId="904" applyFont="1" applyBorder="1" applyAlignment="1">
      <alignment horizontal="center"/>
    </xf>
    <xf numFmtId="0" fontId="24" fillId="0" borderId="14" xfId="1072" applyFont="1" applyBorder="1">
      <alignment/>
      <protection/>
    </xf>
    <xf numFmtId="0" fontId="24" fillId="0" borderId="15" xfId="1072" applyFont="1" applyBorder="1">
      <alignment/>
      <protection/>
    </xf>
    <xf numFmtId="49" fontId="24" fillId="0" borderId="16" xfId="1072" applyNumberFormat="1" applyFont="1" applyBorder="1" applyAlignment="1">
      <alignment horizontal="center"/>
      <protection/>
    </xf>
    <xf numFmtId="194" fontId="24" fillId="0" borderId="15" xfId="904" applyFont="1" applyBorder="1" applyAlignment="1">
      <alignment horizontal="right"/>
    </xf>
    <xf numFmtId="194" fontId="24" fillId="0" borderId="16" xfId="904" applyFont="1" applyBorder="1" applyAlignment="1">
      <alignment horizontal="right"/>
    </xf>
    <xf numFmtId="0" fontId="24" fillId="0" borderId="18" xfId="1072" applyFont="1" applyBorder="1">
      <alignment/>
      <protection/>
    </xf>
    <xf numFmtId="0" fontId="24" fillId="0" borderId="20" xfId="1072" applyFont="1" applyBorder="1">
      <alignment/>
      <protection/>
    </xf>
    <xf numFmtId="0" fontId="24" fillId="0" borderId="19" xfId="1072" applyFont="1" applyBorder="1">
      <alignment/>
      <protection/>
    </xf>
    <xf numFmtId="49" fontId="24" fillId="0" borderId="17" xfId="1072" applyNumberFormat="1" applyFont="1" applyBorder="1" applyAlignment="1">
      <alignment horizontal="center"/>
      <protection/>
    </xf>
    <xf numFmtId="194" fontId="24" fillId="0" borderId="19" xfId="904" applyFont="1" applyBorder="1" applyAlignment="1">
      <alignment horizontal="right"/>
    </xf>
    <xf numFmtId="194" fontId="24" fillId="0" borderId="17" xfId="904" applyFont="1" applyBorder="1" applyAlignment="1">
      <alignment horizontal="right"/>
    </xf>
    <xf numFmtId="0" fontId="23" fillId="0" borderId="12" xfId="1072" applyFont="1" applyBorder="1">
      <alignment/>
      <protection/>
    </xf>
    <xf numFmtId="0" fontId="29" fillId="0" borderId="0" xfId="1072" applyFont="1" applyBorder="1">
      <alignment/>
      <protection/>
    </xf>
    <xf numFmtId="194" fontId="23" fillId="0" borderId="12" xfId="904" applyFont="1" applyBorder="1" applyAlignment="1">
      <alignment horizontal="right"/>
    </xf>
    <xf numFmtId="49" fontId="24" fillId="0" borderId="0" xfId="1072" applyNumberFormat="1" applyFont="1" applyBorder="1" applyAlignment="1">
      <alignment horizontal="center"/>
      <protection/>
    </xf>
    <xf numFmtId="194" fontId="24" fillId="0" borderId="0" xfId="904" applyFont="1" applyBorder="1" applyAlignment="1">
      <alignment horizontal="right"/>
    </xf>
    <xf numFmtId="0" fontId="23" fillId="0" borderId="10" xfId="1072" applyFont="1" applyBorder="1" applyAlignment="1">
      <alignment horizontal="center"/>
      <protection/>
    </xf>
    <xf numFmtId="49" fontId="23" fillId="0" borderId="11" xfId="1072" applyNumberFormat="1" applyFont="1" applyBorder="1" applyAlignment="1">
      <alignment horizontal="center"/>
      <protection/>
    </xf>
    <xf numFmtId="194" fontId="23" fillId="0" borderId="12" xfId="904" applyFont="1" applyBorder="1" applyAlignment="1">
      <alignment horizontal="center"/>
    </xf>
    <xf numFmtId="194" fontId="23" fillId="0" borderId="11" xfId="904" applyFont="1" applyBorder="1" applyAlignment="1">
      <alignment horizontal="right"/>
    </xf>
    <xf numFmtId="4" fontId="24" fillId="0" borderId="16" xfId="735" applyNumberFormat="1" applyFont="1" applyBorder="1" applyAlignment="1">
      <alignment horizontal="right"/>
    </xf>
    <xf numFmtId="0" fontId="24" fillId="0" borderId="29" xfId="0" applyFont="1" applyBorder="1" applyAlignment="1">
      <alignment/>
    </xf>
    <xf numFmtId="49" fontId="24" fillId="0" borderId="22" xfId="0" applyNumberFormat="1" applyFont="1" applyBorder="1" applyAlignment="1" quotePrefix="1">
      <alignment horizontal="center"/>
    </xf>
    <xf numFmtId="4" fontId="24" fillId="0" borderId="22" xfId="735" applyNumberFormat="1" applyFont="1" applyBorder="1" applyAlignment="1">
      <alignment horizontal="right"/>
    </xf>
    <xf numFmtId="0" fontId="24" fillId="0" borderId="29" xfId="0" applyFont="1" applyBorder="1" applyAlignment="1">
      <alignment/>
    </xf>
    <xf numFmtId="49" fontId="24" fillId="0" borderId="22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/>
    </xf>
    <xf numFmtId="43" fontId="24" fillId="0" borderId="16" xfId="735" applyFont="1" applyBorder="1" applyAlignment="1">
      <alignment/>
    </xf>
    <xf numFmtId="49" fontId="24" fillId="0" borderId="17" xfId="0" applyNumberFormat="1" applyFont="1" applyBorder="1" applyAlignment="1">
      <alignment/>
    </xf>
    <xf numFmtId="43" fontId="23" fillId="0" borderId="25" xfId="735" applyFont="1" applyBorder="1" applyAlignment="1">
      <alignment horizontal="right"/>
    </xf>
    <xf numFmtId="43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4" fillId="0" borderId="0" xfId="0" applyFont="1" applyAlignment="1">
      <alignment horizontal="right"/>
    </xf>
    <xf numFmtId="43" fontId="23" fillId="0" borderId="0" xfId="735" applyFont="1" applyAlignment="1">
      <alignment/>
    </xf>
    <xf numFmtId="43" fontId="23" fillId="0" borderId="33" xfId="735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6" xfId="0" applyFont="1" applyBorder="1" applyAlignment="1" quotePrefix="1">
      <alignment horizontal="center"/>
    </xf>
    <xf numFmtId="0" fontId="24" fillId="0" borderId="29" xfId="0" applyFont="1" applyBorder="1" applyAlignment="1">
      <alignment horizontal="left"/>
    </xf>
    <xf numFmtId="0" fontId="31" fillId="0" borderId="29" xfId="0" applyFont="1" applyBorder="1" applyAlignment="1">
      <alignment/>
    </xf>
    <xf numFmtId="43" fontId="24" fillId="0" borderId="17" xfId="735" applyFont="1" applyBorder="1" applyAlignment="1">
      <alignment/>
    </xf>
    <xf numFmtId="43" fontId="24" fillId="0" borderId="35" xfId="735" applyFont="1" applyBorder="1" applyAlignment="1">
      <alignment/>
    </xf>
    <xf numFmtId="43" fontId="23" fillId="0" borderId="11" xfId="735" applyFont="1" applyBorder="1" applyAlignment="1">
      <alignment/>
    </xf>
    <xf numFmtId="43" fontId="24" fillId="0" borderId="15" xfId="735" applyFont="1" applyBorder="1" applyAlignment="1">
      <alignment/>
    </xf>
    <xf numFmtId="0" fontId="30" fillId="0" borderId="0" xfId="1071" applyFont="1">
      <alignment/>
      <protection/>
    </xf>
    <xf numFmtId="43" fontId="30" fillId="0" borderId="0" xfId="1071" applyNumberFormat="1" applyFont="1">
      <alignment/>
      <protection/>
    </xf>
    <xf numFmtId="0" fontId="23" fillId="0" borderId="0" xfId="1070" applyFont="1" applyBorder="1">
      <alignment/>
      <protection/>
    </xf>
    <xf numFmtId="0" fontId="24" fillId="0" borderId="0" xfId="1070" applyFont="1">
      <alignment/>
      <protection/>
    </xf>
    <xf numFmtId="0" fontId="24" fillId="0" borderId="15" xfId="1070" applyFont="1" applyBorder="1">
      <alignment/>
      <protection/>
    </xf>
    <xf numFmtId="0" fontId="24" fillId="0" borderId="0" xfId="1070" applyFont="1" applyBorder="1">
      <alignment/>
      <protection/>
    </xf>
    <xf numFmtId="0" fontId="23" fillId="0" borderId="0" xfId="1070" applyFont="1" applyBorder="1" applyAlignment="1">
      <alignment horizontal="left" indent="2"/>
      <protection/>
    </xf>
    <xf numFmtId="0" fontId="23" fillId="0" borderId="20" xfId="1070" applyFont="1" applyBorder="1" applyAlignment="1">
      <alignment horizontal="centerContinuous"/>
      <protection/>
    </xf>
    <xf numFmtId="0" fontId="24" fillId="0" borderId="20" xfId="1070" applyFont="1" applyBorder="1" applyAlignment="1">
      <alignment horizontal="centerContinuous"/>
      <protection/>
    </xf>
    <xf numFmtId="0" fontId="24" fillId="0" borderId="19" xfId="1070" applyFont="1" applyBorder="1" applyAlignment="1">
      <alignment horizontal="centerContinuous"/>
      <protection/>
    </xf>
    <xf numFmtId="0" fontId="23" fillId="0" borderId="20" xfId="1070" applyFont="1" applyBorder="1" applyAlignment="1">
      <alignment horizontal="left" indent="2"/>
      <protection/>
    </xf>
    <xf numFmtId="0" fontId="24" fillId="0" borderId="20" xfId="1070" applyFont="1" applyBorder="1">
      <alignment/>
      <protection/>
    </xf>
    <xf numFmtId="0" fontId="24" fillId="0" borderId="10" xfId="1070" applyFont="1" applyBorder="1">
      <alignment/>
      <protection/>
    </xf>
    <xf numFmtId="0" fontId="23" fillId="0" borderId="12" xfId="1070" applyFont="1" applyBorder="1" applyAlignment="1">
      <alignment horizontal="center"/>
      <protection/>
    </xf>
    <xf numFmtId="0" fontId="23" fillId="0" borderId="0" xfId="1070" applyFont="1">
      <alignment/>
      <protection/>
    </xf>
    <xf numFmtId="0" fontId="23" fillId="0" borderId="14" xfId="1070" applyFont="1" applyBorder="1">
      <alignment/>
      <protection/>
    </xf>
    <xf numFmtId="0" fontId="24" fillId="0" borderId="14" xfId="1070" applyFont="1" applyBorder="1">
      <alignment/>
      <protection/>
    </xf>
    <xf numFmtId="0" fontId="29" fillId="0" borderId="0" xfId="1070" applyFont="1" applyBorder="1" applyAlignment="1">
      <alignment horizontal="centerContinuous"/>
      <protection/>
    </xf>
    <xf numFmtId="0" fontId="29" fillId="0" borderId="0" xfId="1070" applyFont="1" applyAlignment="1">
      <alignment horizontal="centerContinuous"/>
      <protection/>
    </xf>
    <xf numFmtId="0" fontId="24" fillId="0" borderId="0" xfId="1070" applyFont="1" applyBorder="1" applyAlignment="1">
      <alignment horizontal="centerContinuous"/>
      <protection/>
    </xf>
    <xf numFmtId="0" fontId="24" fillId="0" borderId="26" xfId="1070" applyFont="1" applyBorder="1" applyAlignment="1">
      <alignment horizontal="center"/>
      <protection/>
    </xf>
    <xf numFmtId="0" fontId="24" fillId="0" borderId="26" xfId="1070" applyFont="1" applyBorder="1">
      <alignment/>
      <protection/>
    </xf>
    <xf numFmtId="0" fontId="24" fillId="0" borderId="36" xfId="1070" applyFont="1" applyBorder="1">
      <alignment/>
      <protection/>
    </xf>
    <xf numFmtId="43" fontId="24" fillId="0" borderId="0" xfId="1070" applyNumberFormat="1" applyFont="1">
      <alignment/>
      <protection/>
    </xf>
    <xf numFmtId="0" fontId="24" fillId="0" borderId="23" xfId="0" applyFont="1" applyBorder="1" applyAlignment="1" quotePrefix="1">
      <alignment horizontal="center" vertical="center"/>
    </xf>
    <xf numFmtId="0" fontId="32" fillId="0" borderId="23" xfId="1070" applyFont="1" applyBorder="1" applyAlignment="1">
      <alignment horizontal="centerContinuous"/>
      <protection/>
    </xf>
    <xf numFmtId="0" fontId="24" fillId="0" borderId="23" xfId="0" applyFont="1" applyBorder="1" applyAlignment="1">
      <alignment horizontal="left" vertical="center"/>
    </xf>
    <xf numFmtId="0" fontId="24" fillId="0" borderId="23" xfId="1070" applyFont="1" applyBorder="1" applyAlignment="1">
      <alignment horizontal="centerContinuous"/>
      <protection/>
    </xf>
    <xf numFmtId="0" fontId="24" fillId="0" borderId="29" xfId="1070" applyFont="1" applyBorder="1">
      <alignment/>
      <protection/>
    </xf>
    <xf numFmtId="0" fontId="24" fillId="0" borderId="26" xfId="1070" applyFont="1" applyBorder="1" applyAlignment="1" quotePrefix="1">
      <alignment horizontal="center" vertical="center"/>
      <protection/>
    </xf>
    <xf numFmtId="0" fontId="32" fillId="0" borderId="26" xfId="1070" applyFont="1" applyBorder="1" applyAlignment="1">
      <alignment horizontal="centerContinuous"/>
      <protection/>
    </xf>
    <xf numFmtId="0" fontId="24" fillId="0" borderId="26" xfId="1070" applyFont="1" applyBorder="1" applyAlignment="1">
      <alignment horizontal="center" vertical="center"/>
      <protection/>
    </xf>
    <xf numFmtId="0" fontId="24" fillId="0" borderId="23" xfId="1070" applyFont="1" applyBorder="1" applyAlignment="1" quotePrefix="1">
      <alignment horizontal="center" vertical="center"/>
      <protection/>
    </xf>
    <xf numFmtId="0" fontId="24" fillId="0" borderId="23" xfId="1070" applyFont="1" applyBorder="1" applyAlignment="1">
      <alignment horizontal="center" vertical="center"/>
      <protection/>
    </xf>
    <xf numFmtId="0" fontId="29" fillId="0" borderId="0" xfId="1070" applyFont="1" applyBorder="1">
      <alignment/>
      <protection/>
    </xf>
    <xf numFmtId="0" fontId="24" fillId="0" borderId="37" xfId="1070" applyFont="1" applyBorder="1">
      <alignment/>
      <protection/>
    </xf>
    <xf numFmtId="0" fontId="23" fillId="0" borderId="20" xfId="1070" applyFont="1" applyBorder="1">
      <alignment/>
      <protection/>
    </xf>
    <xf numFmtId="0" fontId="24" fillId="0" borderId="38" xfId="1070" applyFont="1" applyBorder="1">
      <alignment/>
      <protection/>
    </xf>
    <xf numFmtId="0" fontId="24" fillId="0" borderId="11" xfId="1070" applyFont="1" applyBorder="1">
      <alignment/>
      <protection/>
    </xf>
    <xf numFmtId="0" fontId="24" fillId="0" borderId="0" xfId="1070" applyFont="1" applyAlignment="1">
      <alignment horizontal="center"/>
      <protection/>
    </xf>
    <xf numFmtId="0" fontId="24" fillId="0" borderId="19" xfId="1070" applyFont="1" applyBorder="1">
      <alignment/>
      <protection/>
    </xf>
    <xf numFmtId="0" fontId="24" fillId="0" borderId="26" xfId="0" applyFont="1" applyBorder="1" applyAlignment="1" quotePrefix="1">
      <alignment horizontal="center" vertical="center"/>
    </xf>
    <xf numFmtId="0" fontId="24" fillId="0" borderId="23" xfId="0" applyFont="1" applyBorder="1" applyAlignment="1" quotePrefix="1">
      <alignment vertical="center"/>
    </xf>
    <xf numFmtId="0" fontId="24" fillId="0" borderId="30" xfId="1070" applyFont="1" applyBorder="1" applyAlignment="1">
      <alignment horizontal="centerContinuous"/>
      <protection/>
    </xf>
    <xf numFmtId="0" fontId="24" fillId="0" borderId="33" xfId="0" applyFont="1" applyBorder="1" applyAlignment="1">
      <alignment horizontal="center"/>
    </xf>
    <xf numFmtId="43" fontId="24" fillId="0" borderId="33" xfId="735" applyFont="1" applyBorder="1" applyAlignment="1">
      <alignment horizontal="right"/>
    </xf>
    <xf numFmtId="43" fontId="23" fillId="0" borderId="0" xfId="0" applyNumberFormat="1" applyFont="1" applyAlignment="1">
      <alignment horizontal="center"/>
    </xf>
    <xf numFmtId="43" fontId="24" fillId="0" borderId="33" xfId="735" applyFont="1" applyBorder="1" applyAlignment="1">
      <alignment/>
    </xf>
    <xf numFmtId="0" fontId="26" fillId="0" borderId="23" xfId="0" applyFont="1" applyBorder="1" applyAlignment="1" quotePrefix="1">
      <alignment horizontal="left"/>
    </xf>
    <xf numFmtId="0" fontId="27" fillId="0" borderId="23" xfId="1071" applyFont="1" applyBorder="1">
      <alignment/>
      <protection/>
    </xf>
    <xf numFmtId="43" fontId="26" fillId="0" borderId="0" xfId="735" applyFont="1" applyBorder="1" applyAlignment="1">
      <alignment horizontal="right"/>
    </xf>
    <xf numFmtId="4" fontId="26" fillId="0" borderId="13" xfId="0" applyNumberFormat="1" applyFont="1" applyBorder="1" applyAlignment="1">
      <alignment horizontal="right" vertical="top" wrapText="1"/>
    </xf>
    <xf numFmtId="43" fontId="26" fillId="0" borderId="30" xfId="735" applyFont="1" applyBorder="1" applyAlignment="1">
      <alignment/>
    </xf>
    <xf numFmtId="0" fontId="26" fillId="0" borderId="39" xfId="1071" applyFont="1" applyBorder="1">
      <alignment/>
      <protection/>
    </xf>
    <xf numFmtId="43" fontId="25" fillId="0" borderId="16" xfId="735" applyFont="1" applyBorder="1" applyAlignment="1">
      <alignment/>
    </xf>
    <xf numFmtId="0" fontId="27" fillId="0" borderId="31" xfId="1071" applyFont="1" applyBorder="1">
      <alignment/>
      <protection/>
    </xf>
    <xf numFmtId="43" fontId="25" fillId="0" borderId="0" xfId="1071" applyNumberFormat="1" applyFont="1" applyBorder="1" applyAlignment="1">
      <alignment horizontal="center"/>
      <protection/>
    </xf>
    <xf numFmtId="43" fontId="27" fillId="0" borderId="0" xfId="1071" applyNumberFormat="1" applyFont="1">
      <alignment/>
      <protection/>
    </xf>
    <xf numFmtId="43" fontId="27" fillId="0" borderId="0" xfId="1071" applyNumberFormat="1" applyFont="1" applyBorder="1">
      <alignment/>
      <protection/>
    </xf>
    <xf numFmtId="0" fontId="24" fillId="0" borderId="22" xfId="0" applyFont="1" applyBorder="1" applyAlignment="1">
      <alignment horizontal="left"/>
    </xf>
    <xf numFmtId="0" fontId="24" fillId="0" borderId="22" xfId="0" applyFont="1" applyBorder="1" applyAlignment="1">
      <alignment/>
    </xf>
    <xf numFmtId="0" fontId="24" fillId="0" borderId="21" xfId="0" applyFont="1" applyBorder="1" applyAlignment="1">
      <alignment horizontal="left"/>
    </xf>
    <xf numFmtId="0" fontId="23" fillId="0" borderId="0" xfId="1070" applyFont="1" applyAlignment="1">
      <alignment horizontal="center"/>
      <protection/>
    </xf>
    <xf numFmtId="0" fontId="23" fillId="0" borderId="15" xfId="1070" applyFont="1" applyBorder="1">
      <alignment/>
      <protection/>
    </xf>
    <xf numFmtId="0" fontId="24" fillId="0" borderId="15" xfId="1070" applyFont="1" applyBorder="1" applyAlignment="1">
      <alignment horizontal="centerContinuous"/>
      <protection/>
    </xf>
    <xf numFmtId="0" fontId="29" fillId="0" borderId="0" xfId="1070" applyFont="1" applyAlignment="1">
      <alignment/>
      <protection/>
    </xf>
    <xf numFmtId="0" fontId="24" fillId="0" borderId="23" xfId="1070" applyFont="1" applyBorder="1">
      <alignment/>
      <protection/>
    </xf>
    <xf numFmtId="0" fontId="23" fillId="0" borderId="40" xfId="1070" applyFont="1" applyBorder="1">
      <alignment/>
      <protection/>
    </xf>
    <xf numFmtId="0" fontId="29" fillId="0" borderId="23" xfId="1070" applyFont="1" applyBorder="1" applyAlignment="1">
      <alignment horizontal="centerContinuous"/>
      <protection/>
    </xf>
    <xf numFmtId="0" fontId="29" fillId="0" borderId="0" xfId="1070" applyFont="1">
      <alignment/>
      <protection/>
    </xf>
    <xf numFmtId="0" fontId="29" fillId="0" borderId="0" xfId="1070" applyFont="1" applyBorder="1" applyAlignment="1">
      <alignment/>
      <protection/>
    </xf>
    <xf numFmtId="0" fontId="29" fillId="0" borderId="26" xfId="1070" applyFont="1" applyBorder="1" applyAlignment="1">
      <alignment horizontal="centerContinuous"/>
      <protection/>
    </xf>
    <xf numFmtId="43" fontId="24" fillId="0" borderId="23" xfId="862" applyFont="1" applyBorder="1" applyAlignment="1">
      <alignment/>
    </xf>
    <xf numFmtId="43" fontId="26" fillId="0" borderId="17" xfId="735" applyFont="1" applyBorder="1" applyAlignment="1">
      <alignment/>
    </xf>
    <xf numFmtId="0" fontId="24" fillId="0" borderId="41" xfId="0" applyFont="1" applyBorder="1" applyAlignment="1" quotePrefix="1">
      <alignment horizontal="center"/>
    </xf>
    <xf numFmtId="0" fontId="24" fillId="0" borderId="42" xfId="0" applyFont="1" applyBorder="1" applyAlignment="1">
      <alignment horizontal="center"/>
    </xf>
    <xf numFmtId="0" fontId="24" fillId="0" borderId="21" xfId="0" applyFont="1" applyBorder="1" applyAlignment="1" quotePrefix="1">
      <alignment horizontal="center"/>
    </xf>
    <xf numFmtId="0" fontId="24" fillId="0" borderId="22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6" fillId="0" borderId="14" xfId="1071" applyFont="1" applyBorder="1">
      <alignment/>
      <protection/>
    </xf>
    <xf numFmtId="0" fontId="27" fillId="0" borderId="29" xfId="1071" applyFont="1" applyBorder="1">
      <alignment/>
      <protection/>
    </xf>
    <xf numFmtId="43" fontId="26" fillId="0" borderId="29" xfId="735" applyFont="1" applyBorder="1" applyAlignment="1">
      <alignment/>
    </xf>
    <xf numFmtId="43" fontId="26" fillId="0" borderId="23" xfId="735" applyFont="1" applyBorder="1" applyAlignment="1">
      <alignment/>
    </xf>
    <xf numFmtId="49" fontId="30" fillId="0" borderId="22" xfId="1071" applyNumberFormat="1" applyFont="1" applyBorder="1" applyAlignment="1">
      <alignment horizontal="center"/>
      <protection/>
    </xf>
    <xf numFmtId="0" fontId="25" fillId="0" borderId="29" xfId="1071" applyFont="1" applyBorder="1">
      <alignment/>
      <protection/>
    </xf>
    <xf numFmtId="43" fontId="26" fillId="0" borderId="39" xfId="735" applyFont="1" applyBorder="1" applyAlignment="1">
      <alignment/>
    </xf>
    <xf numFmtId="43" fontId="24" fillId="0" borderId="30" xfId="735" applyFont="1" applyBorder="1" applyAlignment="1">
      <alignment/>
    </xf>
    <xf numFmtId="202" fontId="24" fillId="0" borderId="30" xfId="735" applyNumberFormat="1" applyFont="1" applyBorder="1" applyAlignment="1">
      <alignment/>
    </xf>
    <xf numFmtId="202" fontId="24" fillId="0" borderId="15" xfId="735" applyNumberFormat="1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208" fontId="24" fillId="0" borderId="33" xfId="735" applyNumberFormat="1" applyFont="1" applyBorder="1" applyAlignment="1">
      <alignment vertical="center"/>
    </xf>
    <xf numFmtId="43" fontId="24" fillId="0" borderId="33" xfId="735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8" fontId="24" fillId="0" borderId="0" xfId="735" applyNumberFormat="1" applyFont="1" applyBorder="1" applyAlignment="1">
      <alignment vertical="center"/>
    </xf>
    <xf numFmtId="43" fontId="24" fillId="0" borderId="0" xfId="735" applyFont="1" applyBorder="1" applyAlignment="1">
      <alignment horizontal="center" vertical="center"/>
    </xf>
    <xf numFmtId="43" fontId="24" fillId="0" borderId="0" xfId="735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43" fontId="24" fillId="0" borderId="33" xfId="735" applyFont="1" applyBorder="1" applyAlignment="1" quotePrefix="1">
      <alignment horizontal="center" vertical="center"/>
    </xf>
    <xf numFmtId="208" fontId="24" fillId="0" borderId="0" xfId="735" applyNumberFormat="1" applyFont="1" applyAlignment="1">
      <alignment vertical="center"/>
    </xf>
    <xf numFmtId="0" fontId="24" fillId="0" borderId="33" xfId="0" applyFont="1" applyBorder="1" applyAlignment="1">
      <alignment/>
    </xf>
    <xf numFmtId="43" fontId="24" fillId="0" borderId="33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6" xfId="0" applyFont="1" applyBorder="1" applyAlignment="1">
      <alignment horizontal="left" vertical="center"/>
    </xf>
    <xf numFmtId="0" fontId="24" fillId="0" borderId="26" xfId="0" applyFont="1" applyBorder="1" applyAlignment="1" quotePrefix="1">
      <alignment vertical="center"/>
    </xf>
    <xf numFmtId="43" fontId="24" fillId="0" borderId="26" xfId="862" applyFont="1" applyBorder="1" applyAlignment="1">
      <alignment/>
    </xf>
    <xf numFmtId="43" fontId="23" fillId="0" borderId="0" xfId="864" applyFont="1" applyBorder="1" applyAlignment="1">
      <alignment/>
    </xf>
    <xf numFmtId="43" fontId="24" fillId="0" borderId="0" xfId="864" applyFont="1" applyBorder="1" applyAlignment="1">
      <alignment/>
    </xf>
    <xf numFmtId="43" fontId="24" fillId="0" borderId="23" xfId="864" applyFont="1" applyBorder="1" applyAlignment="1">
      <alignment/>
    </xf>
    <xf numFmtId="43" fontId="24" fillId="0" borderId="23" xfId="864" applyFont="1" applyBorder="1" applyAlignment="1">
      <alignment horizontal="center" vertical="center"/>
    </xf>
    <xf numFmtId="43" fontId="24" fillId="0" borderId="26" xfId="864" applyFont="1" applyBorder="1" applyAlignment="1">
      <alignment horizontal="center" vertical="center"/>
    </xf>
    <xf numFmtId="43" fontId="24" fillId="0" borderId="26" xfId="864" applyFont="1" applyBorder="1" applyAlignment="1">
      <alignment/>
    </xf>
    <xf numFmtId="43" fontId="23" fillId="0" borderId="43" xfId="864" applyFont="1" applyBorder="1" applyAlignment="1">
      <alignment/>
    </xf>
    <xf numFmtId="43" fontId="24" fillId="0" borderId="0" xfId="864" applyFont="1" applyAlignment="1">
      <alignment/>
    </xf>
    <xf numFmtId="43" fontId="23" fillId="0" borderId="0" xfId="864" applyFont="1" applyAlignment="1">
      <alignment/>
    </xf>
    <xf numFmtId="43" fontId="23" fillId="0" borderId="20" xfId="864" applyFont="1" applyBorder="1" applyAlignment="1">
      <alignment/>
    </xf>
    <xf numFmtId="0" fontId="24" fillId="0" borderId="33" xfId="0" applyFont="1" applyBorder="1" applyAlignment="1" quotePrefix="1">
      <alignment horizontal="center" vertical="center"/>
    </xf>
    <xf numFmtId="0" fontId="24" fillId="0" borderId="33" xfId="0" applyFont="1" applyBorder="1" applyAlignment="1" quotePrefix="1">
      <alignment vertical="center"/>
    </xf>
    <xf numFmtId="43" fontId="24" fillId="0" borderId="33" xfId="864" applyFont="1" applyBorder="1" applyAlignment="1">
      <alignment/>
    </xf>
    <xf numFmtId="15" fontId="24" fillId="0" borderId="33" xfId="0" applyNumberFormat="1" applyFont="1" applyBorder="1" applyAlignment="1" quotePrefix="1">
      <alignment horizontal="center" vertical="center"/>
    </xf>
    <xf numFmtId="43" fontId="24" fillId="0" borderId="0" xfId="735" applyFont="1" applyBorder="1" applyAlignment="1">
      <alignment horizontal="right"/>
    </xf>
    <xf numFmtId="43" fontId="33" fillId="0" borderId="0" xfId="864" applyFont="1" applyBorder="1" applyAlignment="1">
      <alignment/>
    </xf>
    <xf numFmtId="43" fontId="23" fillId="0" borderId="33" xfId="735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16" xfId="0" applyFont="1" applyBorder="1" applyAlignment="1">
      <alignment horizontal="justify"/>
    </xf>
    <xf numFmtId="0" fontId="23" fillId="0" borderId="22" xfId="0" applyFont="1" applyBorder="1" applyAlignment="1">
      <alignment horizontal="justify"/>
    </xf>
    <xf numFmtId="0" fontId="24" fillId="0" borderId="22" xfId="0" applyFont="1" applyBorder="1" applyAlignment="1">
      <alignment horizontal="justify"/>
    </xf>
    <xf numFmtId="0" fontId="24" fillId="0" borderId="16" xfId="0" applyFont="1" applyBorder="1" applyAlignment="1">
      <alignment horizontal="justify"/>
    </xf>
    <xf numFmtId="49" fontId="23" fillId="0" borderId="33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3" fillId="0" borderId="12" xfId="0" applyFont="1" applyBorder="1" applyAlignment="1">
      <alignment horizontal="center"/>
    </xf>
    <xf numFmtId="49" fontId="23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49" fontId="24" fillId="0" borderId="13" xfId="0" applyNumberFormat="1" applyFont="1" applyBorder="1" applyAlignment="1">
      <alignment horizontal="center"/>
    </xf>
    <xf numFmtId="0" fontId="23" fillId="0" borderId="22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43" fontId="24" fillId="0" borderId="13" xfId="735" applyFont="1" applyBorder="1" applyAlignment="1">
      <alignment horizontal="right"/>
    </xf>
    <xf numFmtId="43" fontId="24" fillId="0" borderId="35" xfId="735" applyFont="1" applyBorder="1" applyAlignment="1">
      <alignment horizontal="right"/>
    </xf>
    <xf numFmtId="43" fontId="23" fillId="0" borderId="11" xfId="735" applyFont="1" applyBorder="1" applyAlignment="1">
      <alignment horizontal="right"/>
    </xf>
    <xf numFmtId="43" fontId="24" fillId="0" borderId="23" xfId="873" applyFont="1" applyBorder="1" applyAlignment="1">
      <alignment/>
    </xf>
    <xf numFmtId="0" fontId="23" fillId="0" borderId="45" xfId="1071" applyFont="1" applyBorder="1">
      <alignment/>
      <protection/>
    </xf>
    <xf numFmtId="0" fontId="23" fillId="0" borderId="45" xfId="1071" applyFont="1" applyBorder="1" applyAlignment="1">
      <alignment horizontal="center"/>
      <protection/>
    </xf>
    <xf numFmtId="0" fontId="23" fillId="0" borderId="45" xfId="1071" applyFont="1" applyBorder="1" applyAlignment="1">
      <alignment horizontal="left"/>
      <protection/>
    </xf>
    <xf numFmtId="0" fontId="23" fillId="0" borderId="46" xfId="1071" applyFont="1" applyBorder="1" applyAlignment="1">
      <alignment horizontal="center"/>
      <protection/>
    </xf>
    <xf numFmtId="0" fontId="24" fillId="0" borderId="47" xfId="1071" applyFont="1" applyBorder="1">
      <alignment/>
      <protection/>
    </xf>
    <xf numFmtId="0" fontId="24" fillId="0" borderId="23" xfId="1071" applyFont="1" applyBorder="1" applyAlignment="1">
      <alignment horizontal="left"/>
      <protection/>
    </xf>
    <xf numFmtId="0" fontId="24" fillId="0" borderId="23" xfId="1071" applyFont="1" applyBorder="1" applyAlignment="1">
      <alignment horizontal="center"/>
      <protection/>
    </xf>
    <xf numFmtId="49" fontId="24" fillId="0" borderId="42" xfId="1071" applyNumberFormat="1" applyFont="1" applyBorder="1" applyAlignment="1">
      <alignment horizontal="center"/>
      <protection/>
    </xf>
    <xf numFmtId="43" fontId="24" fillId="0" borderId="42" xfId="735" applyFont="1" applyBorder="1" applyAlignment="1">
      <alignment/>
    </xf>
    <xf numFmtId="43" fontId="24" fillId="0" borderId="48" xfId="735" applyFont="1" applyBorder="1" applyAlignment="1">
      <alignment/>
    </xf>
    <xf numFmtId="0" fontId="24" fillId="24" borderId="23" xfId="1071" applyFont="1" applyFill="1" applyBorder="1">
      <alignment/>
      <protection/>
    </xf>
    <xf numFmtId="49" fontId="24" fillId="0" borderId="0" xfId="1071" applyNumberFormat="1" applyFont="1">
      <alignment/>
      <protection/>
    </xf>
    <xf numFmtId="43" fontId="23" fillId="0" borderId="49" xfId="735" applyFont="1" applyBorder="1" applyAlignment="1">
      <alignment/>
    </xf>
    <xf numFmtId="43" fontId="23" fillId="0" borderId="0" xfId="735" applyFont="1" applyBorder="1" applyAlignment="1">
      <alignment/>
    </xf>
    <xf numFmtId="0" fontId="24" fillId="0" borderId="0" xfId="1071" applyFont="1" applyAlignment="1">
      <alignment horizontal="left"/>
      <protection/>
    </xf>
    <xf numFmtId="43" fontId="24" fillId="0" borderId="0" xfId="735" applyFont="1" applyBorder="1" applyAlignment="1">
      <alignment/>
    </xf>
    <xf numFmtId="43" fontId="24" fillId="0" borderId="0" xfId="1071" applyNumberFormat="1" applyFont="1">
      <alignment/>
      <protection/>
    </xf>
    <xf numFmtId="43" fontId="23" fillId="25" borderId="33" xfId="735" applyFont="1" applyFill="1" applyBorder="1" applyAlignment="1">
      <alignment/>
    </xf>
    <xf numFmtId="43" fontId="23" fillId="0" borderId="0" xfId="735" applyFont="1" applyBorder="1" applyAlignment="1">
      <alignment horizontal="right"/>
    </xf>
    <xf numFmtId="43" fontId="24" fillId="0" borderId="33" xfId="873" applyFont="1" applyBorder="1" applyAlignment="1">
      <alignment/>
    </xf>
    <xf numFmtId="0" fontId="24" fillId="0" borderId="17" xfId="0" applyFont="1" applyBorder="1" applyAlignment="1" quotePrefix="1">
      <alignment horizontal="center" vertical="center"/>
    </xf>
    <xf numFmtId="43" fontId="48" fillId="0" borderId="0" xfId="1071" applyNumberFormat="1" applyFont="1">
      <alignment/>
      <protection/>
    </xf>
    <xf numFmtId="0" fontId="24" fillId="0" borderId="0" xfId="0" applyFont="1" applyBorder="1" applyAlignment="1" quotePrefix="1">
      <alignment horizontal="center" vertical="center"/>
    </xf>
    <xf numFmtId="43" fontId="24" fillId="0" borderId="0" xfId="873" applyFont="1" applyBorder="1" applyAlignment="1">
      <alignment/>
    </xf>
    <xf numFmtId="43" fontId="24" fillId="0" borderId="33" xfId="873" applyFont="1" applyBorder="1" applyAlignment="1">
      <alignment horizontal="center" vertical="center"/>
    </xf>
    <xf numFmtId="43" fontId="23" fillId="0" borderId="50" xfId="865" applyFont="1" applyBorder="1" applyAlignment="1">
      <alignment horizontal="center" vertical="center"/>
    </xf>
    <xf numFmtId="43" fontId="23" fillId="0" borderId="33" xfId="865" applyFont="1" applyBorder="1" applyAlignment="1">
      <alignment/>
    </xf>
    <xf numFmtId="43" fontId="24" fillId="0" borderId="16" xfId="865" applyFont="1" applyBorder="1" applyAlignment="1">
      <alignment horizontal="justify"/>
    </xf>
    <xf numFmtId="43" fontId="24" fillId="0" borderId="14" xfId="865" applyFont="1" applyBorder="1" applyAlignment="1">
      <alignment horizontal="justify"/>
    </xf>
    <xf numFmtId="43" fontId="24" fillId="0" borderId="16" xfId="865" applyFont="1" applyBorder="1" applyAlignment="1">
      <alignment/>
    </xf>
    <xf numFmtId="43" fontId="24" fillId="0" borderId="22" xfId="865" applyFont="1" applyBorder="1" applyAlignment="1">
      <alignment horizontal="justify"/>
    </xf>
    <xf numFmtId="43" fontId="24" fillId="0" borderId="29" xfId="865" applyFont="1" applyBorder="1" applyAlignment="1">
      <alignment horizontal="justify"/>
    </xf>
    <xf numFmtId="43" fontId="24" fillId="0" borderId="22" xfId="865" applyFont="1" applyBorder="1" applyAlignment="1">
      <alignment/>
    </xf>
    <xf numFmtId="43" fontId="24" fillId="0" borderId="22" xfId="865" applyFont="1" applyBorder="1" applyAlignment="1">
      <alignment horizontal="right"/>
    </xf>
    <xf numFmtId="43" fontId="24" fillId="0" borderId="29" xfId="865" applyFont="1" applyBorder="1" applyAlignment="1">
      <alignment horizontal="center"/>
    </xf>
    <xf numFmtId="43" fontId="24" fillId="0" borderId="16" xfId="865" applyFont="1" applyBorder="1" applyAlignment="1">
      <alignment horizontal="right"/>
    </xf>
    <xf numFmtId="43" fontId="24" fillId="0" borderId="14" xfId="865" applyFont="1" applyBorder="1" applyAlignment="1">
      <alignment horizontal="center"/>
    </xf>
    <xf numFmtId="43" fontId="23" fillId="0" borderId="33" xfId="865" applyFont="1" applyBorder="1" applyAlignment="1">
      <alignment horizontal="right"/>
    </xf>
    <xf numFmtId="43" fontId="23" fillId="0" borderId="50" xfId="865" applyFont="1" applyBorder="1" applyAlignment="1">
      <alignment horizontal="center"/>
    </xf>
    <xf numFmtId="43" fontId="24" fillId="0" borderId="22" xfId="865" applyFont="1" applyBorder="1" applyAlignment="1">
      <alignment horizontal="center"/>
    </xf>
    <xf numFmtId="43" fontId="24" fillId="0" borderId="22" xfId="865" applyFont="1" applyBorder="1" applyAlignment="1" quotePrefix="1">
      <alignment horizontal="right"/>
    </xf>
    <xf numFmtId="43" fontId="24" fillId="0" borderId="16" xfId="865" applyFont="1" applyBorder="1" applyAlignment="1" quotePrefix="1">
      <alignment horizontal="right"/>
    </xf>
    <xf numFmtId="43" fontId="24" fillId="0" borderId="16" xfId="865" applyFont="1" applyBorder="1" applyAlignment="1">
      <alignment horizontal="center"/>
    </xf>
    <xf numFmtId="43" fontId="24" fillId="0" borderId="14" xfId="865" applyFont="1" applyBorder="1" applyAlignment="1">
      <alignment horizontal="right"/>
    </xf>
    <xf numFmtId="43" fontId="24" fillId="0" borderId="14" xfId="865" applyFont="1" applyBorder="1" applyAlignment="1" quotePrefix="1">
      <alignment horizontal="right"/>
    </xf>
    <xf numFmtId="43" fontId="24" fillId="0" borderId="10" xfId="865" applyFont="1" applyBorder="1" applyAlignment="1">
      <alignment horizontal="justify"/>
    </xf>
    <xf numFmtId="43" fontId="24" fillId="0" borderId="22" xfId="865" applyFont="1" applyBorder="1" applyAlignment="1">
      <alignment vertical="center"/>
    </xf>
    <xf numFmtId="43" fontId="23" fillId="0" borderId="12" xfId="865" applyFont="1" applyBorder="1" applyAlignment="1">
      <alignment horizontal="right"/>
    </xf>
    <xf numFmtId="43" fontId="23" fillId="0" borderId="12" xfId="865" applyFont="1" applyBorder="1" applyAlignment="1">
      <alignment horizontal="center"/>
    </xf>
    <xf numFmtId="43" fontId="23" fillId="0" borderId="12" xfId="865" applyFont="1" applyBorder="1" applyAlignment="1">
      <alignment/>
    </xf>
    <xf numFmtId="43" fontId="23" fillId="0" borderId="0" xfId="865" applyFont="1" applyBorder="1" applyAlignment="1">
      <alignment horizontal="right"/>
    </xf>
    <xf numFmtId="43" fontId="23" fillId="0" borderId="0" xfId="865" applyFont="1" applyBorder="1" applyAlignment="1">
      <alignment horizontal="center"/>
    </xf>
    <xf numFmtId="43" fontId="23" fillId="0" borderId="0" xfId="865" applyFont="1" applyBorder="1" applyAlignment="1">
      <alignment/>
    </xf>
    <xf numFmtId="43" fontId="24" fillId="0" borderId="13" xfId="865" applyFont="1" applyBorder="1" applyAlignment="1">
      <alignment horizontal="right"/>
    </xf>
    <xf numFmtId="43" fontId="24" fillId="0" borderId="13" xfId="865" applyFont="1" applyBorder="1" applyAlignment="1">
      <alignment/>
    </xf>
    <xf numFmtId="43" fontId="23" fillId="0" borderId="0" xfId="865" applyFont="1" applyAlignment="1">
      <alignment/>
    </xf>
    <xf numFmtId="43" fontId="24" fillId="0" borderId="21" xfId="865" applyFont="1" applyBorder="1" applyAlignment="1">
      <alignment horizontal="right"/>
    </xf>
    <xf numFmtId="43" fontId="23" fillId="0" borderId="13" xfId="865" applyFont="1" applyBorder="1" applyAlignment="1">
      <alignment horizontal="right"/>
    </xf>
    <xf numFmtId="43" fontId="23" fillId="0" borderId="10" xfId="865" applyFont="1" applyBorder="1" applyAlignment="1">
      <alignment horizontal="center"/>
    </xf>
    <xf numFmtId="43" fontId="23" fillId="0" borderId="25" xfId="865" applyFont="1" applyBorder="1" applyAlignment="1">
      <alignment/>
    </xf>
    <xf numFmtId="43" fontId="23" fillId="0" borderId="44" xfId="865" applyFont="1" applyBorder="1" applyAlignment="1">
      <alignment horizontal="center"/>
    </xf>
    <xf numFmtId="43" fontId="23" fillId="0" borderId="51" xfId="865" applyFont="1" applyBorder="1" applyAlignment="1">
      <alignment horizontal="center"/>
    </xf>
    <xf numFmtId="43" fontId="23" fillId="0" borderId="44" xfId="865" applyFont="1" applyBorder="1" applyAlignment="1">
      <alignment/>
    </xf>
    <xf numFmtId="43" fontId="24" fillId="0" borderId="0" xfId="865" applyFont="1" applyAlignment="1">
      <alignment/>
    </xf>
    <xf numFmtId="43" fontId="24" fillId="0" borderId="24" xfId="865" applyFont="1" applyBorder="1" applyAlignment="1">
      <alignment/>
    </xf>
    <xf numFmtId="0" fontId="24" fillId="0" borderId="48" xfId="1071" applyFont="1" applyBorder="1">
      <alignment/>
      <protection/>
    </xf>
    <xf numFmtId="43" fontId="24" fillId="0" borderId="33" xfId="862" applyFont="1" applyBorder="1" applyAlignment="1">
      <alignment/>
    </xf>
    <xf numFmtId="0" fontId="32" fillId="0" borderId="0" xfId="1070" applyFont="1" applyBorder="1" applyAlignment="1">
      <alignment horizontal="centerContinuous"/>
      <protection/>
    </xf>
    <xf numFmtId="0" fontId="24" fillId="0" borderId="52" xfId="0" applyFont="1" applyBorder="1" applyAlignment="1">
      <alignment/>
    </xf>
    <xf numFmtId="0" fontId="24" fillId="24" borderId="47" xfId="1071" applyFont="1" applyFill="1" applyBorder="1">
      <alignment/>
      <protection/>
    </xf>
    <xf numFmtId="0" fontId="24" fillId="0" borderId="20" xfId="1071" applyFont="1" applyBorder="1">
      <alignment/>
      <protection/>
    </xf>
    <xf numFmtId="43" fontId="49" fillId="0" borderId="0" xfId="1071" applyNumberFormat="1" applyFont="1">
      <alignment/>
      <protection/>
    </xf>
    <xf numFmtId="15" fontId="24" fillId="0" borderId="33" xfId="0" applyNumberFormat="1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/>
    </xf>
    <xf numFmtId="49" fontId="24" fillId="0" borderId="53" xfId="1071" applyNumberFormat="1" applyFont="1" applyBorder="1">
      <alignment/>
      <protection/>
    </xf>
    <xf numFmtId="0" fontId="24" fillId="0" borderId="53" xfId="1071" applyFont="1" applyBorder="1">
      <alignment/>
      <protection/>
    </xf>
    <xf numFmtId="0" fontId="24" fillId="0" borderId="54" xfId="1071" applyFont="1" applyBorder="1">
      <alignment/>
      <protection/>
    </xf>
    <xf numFmtId="0" fontId="24" fillId="0" borderId="55" xfId="1071" applyFont="1" applyBorder="1">
      <alignment/>
      <protection/>
    </xf>
    <xf numFmtId="194" fontId="24" fillId="0" borderId="22" xfId="0" applyNumberFormat="1" applyFont="1" applyBorder="1" applyAlignment="1">
      <alignment/>
    </xf>
    <xf numFmtId="194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5" xfId="0" applyFont="1" applyBorder="1" applyAlignment="1">
      <alignment horizontal="center"/>
    </xf>
    <xf numFmtId="43" fontId="23" fillId="0" borderId="25" xfId="865" applyFont="1" applyBorder="1" applyAlignment="1">
      <alignment horizontal="right"/>
    </xf>
    <xf numFmtId="43" fontId="23" fillId="0" borderId="56" xfId="865" applyFont="1" applyBorder="1" applyAlignment="1">
      <alignment horizontal="center"/>
    </xf>
    <xf numFmtId="194" fontId="23" fillId="0" borderId="25" xfId="0" applyNumberFormat="1" applyFont="1" applyBorder="1" applyAlignment="1">
      <alignment/>
    </xf>
    <xf numFmtId="0" fontId="24" fillId="0" borderId="57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43" fontId="23" fillId="0" borderId="14" xfId="865" applyFont="1" applyBorder="1" applyAlignment="1">
      <alignment horizontal="center" vertical="center"/>
    </xf>
    <xf numFmtId="43" fontId="23" fillId="0" borderId="16" xfId="865" applyFont="1" applyBorder="1" applyAlignment="1">
      <alignment/>
    </xf>
    <xf numFmtId="43" fontId="25" fillId="0" borderId="50" xfId="865" applyFont="1" applyBorder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3" fillId="0" borderId="57" xfId="0" applyFont="1" applyBorder="1" applyAlignment="1">
      <alignment/>
    </xf>
    <xf numFmtId="43" fontId="24" fillId="0" borderId="42" xfId="735" applyFont="1" applyBorder="1" applyAlignment="1">
      <alignment horizontal="right"/>
    </xf>
    <xf numFmtId="0" fontId="25" fillId="0" borderId="11" xfId="1071" applyFont="1" applyBorder="1" applyAlignment="1">
      <alignment horizontal="center"/>
      <protection/>
    </xf>
    <xf numFmtId="43" fontId="24" fillId="0" borderId="15" xfId="735" applyFont="1" applyBorder="1" applyAlignment="1">
      <alignment horizontal="right"/>
    </xf>
    <xf numFmtId="49" fontId="30" fillId="0" borderId="39" xfId="1071" applyNumberFormat="1" applyFont="1" applyBorder="1" applyAlignment="1">
      <alignment horizontal="center"/>
      <protection/>
    </xf>
    <xf numFmtId="0" fontId="27" fillId="0" borderId="20" xfId="1071" applyFont="1" applyBorder="1">
      <alignment/>
      <protection/>
    </xf>
    <xf numFmtId="0" fontId="24" fillId="0" borderId="23" xfId="1071" applyFont="1" applyBorder="1" applyAlignment="1">
      <alignment/>
      <protection/>
    </xf>
    <xf numFmtId="43" fontId="24" fillId="0" borderId="33" xfId="735" applyFont="1" applyBorder="1" applyAlignment="1">
      <alignment horizontal="center" vertical="center"/>
    </xf>
    <xf numFmtId="43" fontId="24" fillId="0" borderId="29" xfId="865" applyFont="1" applyBorder="1" applyAlignment="1">
      <alignment horizontal="right"/>
    </xf>
    <xf numFmtId="0" fontId="23" fillId="0" borderId="17" xfId="0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3" fontId="23" fillId="0" borderId="17" xfId="865" applyFont="1" applyBorder="1" applyAlignment="1">
      <alignment horizontal="right"/>
    </xf>
    <xf numFmtId="43" fontId="23" fillId="0" borderId="18" xfId="865" applyFont="1" applyBorder="1" applyAlignment="1">
      <alignment horizontal="center"/>
    </xf>
    <xf numFmtId="43" fontId="23" fillId="0" borderId="17" xfId="865" applyFont="1" applyBorder="1" applyAlignment="1">
      <alignment/>
    </xf>
    <xf numFmtId="0" fontId="24" fillId="0" borderId="29" xfId="0" applyFont="1" applyBorder="1" applyAlignment="1">
      <alignment horizontal="center" vertical="center"/>
    </xf>
    <xf numFmtId="43" fontId="26" fillId="0" borderId="36" xfId="735" applyFont="1" applyBorder="1" applyAlignment="1">
      <alignment/>
    </xf>
    <xf numFmtId="43" fontId="26" fillId="0" borderId="26" xfId="735" applyFont="1" applyBorder="1" applyAlignment="1">
      <alignment/>
    </xf>
    <xf numFmtId="49" fontId="30" fillId="0" borderId="21" xfId="1071" applyNumberFormat="1" applyFont="1" applyBorder="1" applyAlignment="1">
      <alignment horizontal="center"/>
      <protection/>
    </xf>
    <xf numFmtId="43" fontId="26" fillId="0" borderId="37" xfId="735" applyFont="1" applyBorder="1" applyAlignment="1">
      <alignment/>
    </xf>
    <xf numFmtId="43" fontId="24" fillId="0" borderId="28" xfId="735" applyFont="1" applyBorder="1" applyAlignment="1">
      <alignment/>
    </xf>
    <xf numFmtId="0" fontId="26" fillId="0" borderId="52" xfId="0" applyFont="1" applyBorder="1" applyAlignment="1">
      <alignment horizontal="left" vertical="center"/>
    </xf>
    <xf numFmtId="43" fontId="48" fillId="0" borderId="0" xfId="0" applyNumberFormat="1" applyFont="1" applyAlignment="1">
      <alignment/>
    </xf>
    <xf numFmtId="208" fontId="24" fillId="0" borderId="0" xfId="0" applyNumberFormat="1" applyFont="1" applyAlignment="1">
      <alignment vertical="center"/>
    </xf>
    <xf numFmtId="194" fontId="24" fillId="0" borderId="0" xfId="904" applyFont="1" applyBorder="1" applyAlignment="1">
      <alignment horizontal="center"/>
    </xf>
    <xf numFmtId="43" fontId="24" fillId="0" borderId="31" xfId="865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6" xfId="0" applyFont="1" applyBorder="1" applyAlignment="1">
      <alignment/>
    </xf>
    <xf numFmtId="49" fontId="24" fillId="0" borderId="48" xfId="1071" applyNumberFormat="1" applyFont="1" applyBorder="1" applyAlignment="1">
      <alignment horizontal="center"/>
      <protection/>
    </xf>
    <xf numFmtId="43" fontId="24" fillId="0" borderId="58" xfId="735" applyFont="1" applyBorder="1" applyAlignment="1">
      <alignment/>
    </xf>
    <xf numFmtId="0" fontId="30" fillId="0" borderId="20" xfId="1071" applyFont="1" applyBorder="1">
      <alignment/>
      <protection/>
    </xf>
    <xf numFmtId="43" fontId="24" fillId="0" borderId="42" xfId="865" applyFont="1" applyBorder="1" applyAlignment="1">
      <alignment/>
    </xf>
    <xf numFmtId="0" fontId="24" fillId="0" borderId="16" xfId="0" applyFont="1" applyBorder="1" applyAlignment="1">
      <alignment/>
    </xf>
    <xf numFmtId="0" fontId="50" fillId="0" borderId="0" xfId="1071" applyFont="1">
      <alignment/>
      <protection/>
    </xf>
    <xf numFmtId="0" fontId="24" fillId="0" borderId="31" xfId="0" applyFont="1" applyBorder="1" applyAlignment="1">
      <alignment/>
    </xf>
    <xf numFmtId="49" fontId="23" fillId="0" borderId="25" xfId="0" applyNumberFormat="1" applyFont="1" applyBorder="1" applyAlignment="1">
      <alignment horizontal="center"/>
    </xf>
    <xf numFmtId="0" fontId="23" fillId="0" borderId="5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3" fontId="24" fillId="24" borderId="42" xfId="735" applyFont="1" applyFill="1" applyBorder="1" applyAlignment="1">
      <alignment/>
    </xf>
    <xf numFmtId="194" fontId="24" fillId="0" borderId="0" xfId="1072" applyNumberFormat="1" applyFont="1" applyBorder="1" applyAlignment="1">
      <alignment horizontal="center"/>
      <protection/>
    </xf>
    <xf numFmtId="0" fontId="26" fillId="0" borderId="0" xfId="1072" applyFont="1" applyBorder="1">
      <alignment/>
      <protection/>
    </xf>
    <xf numFmtId="0" fontId="48" fillId="0" borderId="0" xfId="0" applyFont="1" applyAlignment="1">
      <alignment/>
    </xf>
    <xf numFmtId="43" fontId="23" fillId="0" borderId="57" xfId="865" applyFont="1" applyBorder="1" applyAlignment="1">
      <alignment horizontal="center" vertical="center"/>
    </xf>
    <xf numFmtId="43" fontId="24" fillId="0" borderId="31" xfId="735" applyFont="1" applyBorder="1" applyAlignment="1">
      <alignment/>
    </xf>
    <xf numFmtId="43" fontId="24" fillId="0" borderId="31" xfId="865" applyFont="1" applyBorder="1" applyAlignment="1">
      <alignment horizontal="center"/>
    </xf>
    <xf numFmtId="0" fontId="26" fillId="0" borderId="0" xfId="1072" applyFont="1" applyBorder="1" applyAlignment="1">
      <alignment/>
      <protection/>
    </xf>
    <xf numFmtId="0" fontId="24" fillId="0" borderId="52" xfId="0" applyFont="1" applyBorder="1" applyAlignment="1">
      <alignment horizontal="center" vertical="center"/>
    </xf>
    <xf numFmtId="43" fontId="48" fillId="0" borderId="33" xfId="735" applyFont="1" applyBorder="1" applyAlignment="1" quotePrefix="1">
      <alignment horizontal="center" vertical="center"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08" fontId="35" fillId="0" borderId="33" xfId="735" applyNumberFormat="1" applyFont="1" applyBorder="1" applyAlignment="1">
      <alignment/>
    </xf>
    <xf numFmtId="0" fontId="35" fillId="0" borderId="33" xfId="0" applyFont="1" applyBorder="1" applyAlignment="1">
      <alignment/>
    </xf>
    <xf numFmtId="0" fontId="38" fillId="0" borderId="0" xfId="0" applyFont="1" applyAlignment="1">
      <alignment/>
    </xf>
    <xf numFmtId="43" fontId="48" fillId="0" borderId="0" xfId="735" applyFont="1" applyAlignment="1">
      <alignment/>
    </xf>
    <xf numFmtId="15" fontId="24" fillId="0" borderId="52" xfId="0" applyNumberFormat="1" applyFont="1" applyBorder="1" applyAlignment="1" quotePrefix="1">
      <alignment horizontal="center" vertical="center"/>
    </xf>
    <xf numFmtId="43" fontId="23" fillId="0" borderId="20" xfId="735" applyFont="1" applyBorder="1" applyAlignment="1">
      <alignment vertical="center"/>
    </xf>
    <xf numFmtId="43" fontId="48" fillId="0" borderId="33" xfId="735" applyFont="1" applyBorder="1" applyAlignment="1">
      <alignment horizontal="center" vertical="center"/>
    </xf>
    <xf numFmtId="208" fontId="24" fillId="0" borderId="0" xfId="0" applyNumberFormat="1" applyFont="1" applyAlignment="1">
      <alignment horizontal="center" vertical="center"/>
    </xf>
    <xf numFmtId="208" fontId="48" fillId="0" borderId="33" xfId="735" applyNumberFormat="1" applyFont="1" applyBorder="1" applyAlignment="1">
      <alignment vertical="center"/>
    </xf>
    <xf numFmtId="0" fontId="48" fillId="0" borderId="33" xfId="0" applyFont="1" applyBorder="1" applyAlignment="1">
      <alignment horizontal="center" vertical="center"/>
    </xf>
    <xf numFmtId="208" fontId="23" fillId="0" borderId="33" xfId="735" applyNumberFormat="1" applyFont="1" applyBorder="1" applyAlignment="1">
      <alignment vertical="center"/>
    </xf>
    <xf numFmtId="208" fontId="24" fillId="0" borderId="33" xfId="735" applyNumberFormat="1" applyFont="1" applyBorder="1" applyAlignment="1">
      <alignment horizontal="center" vertical="center"/>
    </xf>
    <xf numFmtId="208" fontId="23" fillId="0" borderId="33" xfId="735" applyNumberFormat="1" applyFont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208" fontId="24" fillId="0" borderId="33" xfId="0" applyNumberFormat="1" applyFont="1" applyBorder="1" applyAlignment="1">
      <alignment vertical="center"/>
    </xf>
    <xf numFmtId="43" fontId="26" fillId="0" borderId="33" xfId="735" applyFont="1" applyBorder="1" applyAlignment="1">
      <alignment horizontal="left" vertical="center"/>
    </xf>
    <xf numFmtId="208" fontId="24" fillId="0" borderId="0" xfId="0" applyNumberFormat="1" applyFont="1" applyBorder="1" applyAlignment="1">
      <alignment vertical="center"/>
    </xf>
    <xf numFmtId="208" fontId="34" fillId="0" borderId="33" xfId="735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33" xfId="0" applyFont="1" applyBorder="1" applyAlignment="1">
      <alignment/>
    </xf>
    <xf numFmtId="43" fontId="35" fillId="0" borderId="33" xfId="735" applyFont="1" applyBorder="1" applyAlignment="1">
      <alignment/>
    </xf>
    <xf numFmtId="208" fontId="36" fillId="0" borderId="33" xfId="735" applyNumberFormat="1" applyFont="1" applyBorder="1" applyAlignment="1">
      <alignment/>
    </xf>
    <xf numFmtId="0" fontId="35" fillId="0" borderId="13" xfId="0" applyFont="1" applyBorder="1" applyAlignment="1">
      <alignment/>
    </xf>
    <xf numFmtId="43" fontId="35" fillId="0" borderId="13" xfId="735" applyFont="1" applyBorder="1" applyAlignment="1">
      <alignment/>
    </xf>
    <xf numFmtId="208" fontId="36" fillId="0" borderId="13" xfId="735" applyNumberFormat="1" applyFont="1" applyBorder="1" applyAlignment="1">
      <alignment/>
    </xf>
    <xf numFmtId="208" fontId="38" fillId="0" borderId="33" xfId="0" applyNumberFormat="1" applyFont="1" applyBorder="1" applyAlignment="1">
      <alignment/>
    </xf>
    <xf numFmtId="43" fontId="35" fillId="0" borderId="0" xfId="1071" applyNumberFormat="1" applyFont="1">
      <alignment/>
      <protection/>
    </xf>
    <xf numFmtId="15" fontId="24" fillId="0" borderId="0" xfId="0" applyNumberFormat="1" applyFont="1" applyBorder="1" applyAlignment="1" quotePrefix="1">
      <alignment horizontal="center" vertical="center"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43" fontId="24" fillId="0" borderId="0" xfId="0" applyNumberFormat="1" applyFont="1" applyBorder="1" applyAlignment="1">
      <alignment/>
    </xf>
    <xf numFmtId="43" fontId="24" fillId="24" borderId="22" xfId="735" applyFont="1" applyFill="1" applyBorder="1" applyAlignment="1">
      <alignment horizontal="right"/>
    </xf>
    <xf numFmtId="43" fontId="23" fillId="26" borderId="25" xfId="735" applyFont="1" applyFill="1" applyBorder="1" applyAlignment="1">
      <alignment/>
    </xf>
    <xf numFmtId="43" fontId="24" fillId="26" borderId="30" xfId="735" applyFont="1" applyFill="1" applyBorder="1" applyAlignment="1">
      <alignment/>
    </xf>
    <xf numFmtId="0" fontId="24" fillId="0" borderId="59" xfId="0" applyFont="1" applyBorder="1" applyAlignment="1">
      <alignment/>
    </xf>
    <xf numFmtId="0" fontId="24" fillId="0" borderId="60" xfId="0" applyFont="1" applyBorder="1" applyAlignment="1">
      <alignment horizontal="left"/>
    </xf>
    <xf numFmtId="43" fontId="26" fillId="0" borderId="28" xfId="735" applyFont="1" applyBorder="1" applyAlignment="1">
      <alignment/>
    </xf>
    <xf numFmtId="0" fontId="24" fillId="0" borderId="23" xfId="1071" applyFont="1" applyBorder="1" quotePrefix="1">
      <alignment/>
      <protection/>
    </xf>
    <xf numFmtId="0" fontId="24" fillId="0" borderId="24" xfId="0" applyFont="1" applyBorder="1" applyAlignment="1">
      <alignment/>
    </xf>
    <xf numFmtId="0" fontId="24" fillId="0" borderId="24" xfId="0" applyFont="1" applyBorder="1" applyAlignment="1">
      <alignment/>
    </xf>
    <xf numFmtId="0" fontId="27" fillId="0" borderId="15" xfId="1071" applyFont="1" applyBorder="1">
      <alignment/>
      <protection/>
    </xf>
    <xf numFmtId="43" fontId="26" fillId="0" borderId="16" xfId="735" applyFont="1" applyBorder="1" applyAlignment="1">
      <alignment horizontal="center"/>
    </xf>
    <xf numFmtId="0" fontId="26" fillId="0" borderId="28" xfId="0" applyFont="1" applyBorder="1" applyAlignment="1" quotePrefix="1">
      <alignment horizontal="left"/>
    </xf>
    <xf numFmtId="0" fontId="26" fillId="0" borderId="30" xfId="0" applyFont="1" applyBorder="1" applyAlignment="1" quotePrefix="1">
      <alignment horizontal="left"/>
    </xf>
    <xf numFmtId="49" fontId="24" fillId="0" borderId="0" xfId="1071" applyNumberFormat="1" applyFont="1" applyBorder="1">
      <alignment/>
      <protection/>
    </xf>
    <xf numFmtId="15" fontId="24" fillId="0" borderId="13" xfId="0" applyNumberFormat="1" applyFont="1" applyBorder="1" applyAlignment="1">
      <alignment horizontal="center" vertical="center"/>
    </xf>
    <xf numFmtId="43" fontId="26" fillId="0" borderId="61" xfId="735" applyFont="1" applyBorder="1" applyAlignment="1">
      <alignment/>
    </xf>
    <xf numFmtId="49" fontId="24" fillId="0" borderId="31" xfId="0" applyNumberFormat="1" applyFont="1" applyBorder="1" applyAlignment="1">
      <alignment horizontal="center"/>
    </xf>
    <xf numFmtId="43" fontId="24" fillId="0" borderId="31" xfId="865" applyFont="1" applyBorder="1" applyAlignment="1" quotePrefix="1">
      <alignment horizontal="right"/>
    </xf>
    <xf numFmtId="43" fontId="48" fillId="0" borderId="33" xfId="735" applyNumberFormat="1" applyFont="1" applyBorder="1" applyAlignment="1">
      <alignment vertical="center"/>
    </xf>
    <xf numFmtId="43" fontId="24" fillId="0" borderId="33" xfId="735" applyNumberFormat="1" applyFont="1" applyBorder="1" applyAlignment="1">
      <alignment vertical="center"/>
    </xf>
    <xf numFmtId="0" fontId="34" fillId="0" borderId="29" xfId="1071" applyFont="1" applyBorder="1">
      <alignment/>
      <protection/>
    </xf>
    <xf numFmtId="43" fontId="26" fillId="0" borderId="27" xfId="735" applyFont="1" applyBorder="1" applyAlignment="1">
      <alignment/>
    </xf>
    <xf numFmtId="0" fontId="26" fillId="0" borderId="22" xfId="0" applyFont="1" applyBorder="1" applyAlignment="1">
      <alignment horizontal="justify"/>
    </xf>
    <xf numFmtId="208" fontId="24" fillId="0" borderId="33" xfId="735" applyNumberFormat="1" applyFont="1" applyBorder="1" applyAlignment="1" quotePrefix="1">
      <alignment vertical="center"/>
    </xf>
    <xf numFmtId="227" fontId="24" fillId="24" borderId="33" xfId="735" applyNumberFormat="1" applyFont="1" applyFill="1" applyBorder="1" applyAlignment="1" quotePrefix="1">
      <alignment horizontal="center" vertical="center"/>
    </xf>
    <xf numFmtId="43" fontId="24" fillId="0" borderId="0" xfId="0" applyNumberFormat="1" applyFont="1" applyAlignment="1">
      <alignment vertical="center"/>
    </xf>
    <xf numFmtId="43" fontId="24" fillId="24" borderId="33" xfId="735" applyNumberFormat="1" applyFont="1" applyFill="1" applyBorder="1" applyAlignment="1">
      <alignment vertical="center"/>
    </xf>
    <xf numFmtId="43" fontId="24" fillId="0" borderId="30" xfId="735" applyFont="1" applyFill="1" applyBorder="1" applyAlignment="1">
      <alignment/>
    </xf>
    <xf numFmtId="0" fontId="24" fillId="0" borderId="28" xfId="0" applyFont="1" applyBorder="1" applyAlignment="1">
      <alignment horizontal="left"/>
    </xf>
    <xf numFmtId="0" fontId="24" fillId="0" borderId="39" xfId="0" applyFont="1" applyBorder="1" applyAlignment="1">
      <alignment/>
    </xf>
    <xf numFmtId="43" fontId="25" fillId="0" borderId="31" xfId="735" applyFont="1" applyBorder="1" applyAlignment="1">
      <alignment/>
    </xf>
    <xf numFmtId="43" fontId="53" fillId="0" borderId="0" xfId="1071" applyNumberFormat="1" applyFont="1">
      <alignment/>
      <protection/>
    </xf>
    <xf numFmtId="49" fontId="30" fillId="0" borderId="30" xfId="1071" applyNumberFormat="1" applyFont="1" applyBorder="1" applyAlignment="1">
      <alignment horizontal="center"/>
      <protection/>
    </xf>
    <xf numFmtId="0" fontId="24" fillId="0" borderId="37" xfId="0" applyFont="1" applyBorder="1" applyAlignment="1" quotePrefix="1">
      <alignment horizontal="left"/>
    </xf>
    <xf numFmtId="43" fontId="24" fillId="0" borderId="57" xfId="865" applyFont="1" applyBorder="1" applyAlignment="1">
      <alignment horizontal="center"/>
    </xf>
    <xf numFmtId="0" fontId="23" fillId="0" borderId="17" xfId="0" applyFont="1" applyBorder="1" applyAlignment="1">
      <alignment/>
    </xf>
    <xf numFmtId="0" fontId="25" fillId="0" borderId="16" xfId="0" applyFont="1" applyBorder="1" applyAlignment="1">
      <alignment horizontal="justify"/>
    </xf>
    <xf numFmtId="0" fontId="25" fillId="0" borderId="16" xfId="0" applyFont="1" applyBorder="1" applyAlignment="1">
      <alignment horizontal="center"/>
    </xf>
    <xf numFmtId="0" fontId="24" fillId="0" borderId="31" xfId="0" applyFont="1" applyBorder="1" applyAlignment="1">
      <alignment horizontal="justify"/>
    </xf>
    <xf numFmtId="0" fontId="24" fillId="0" borderId="27" xfId="0" applyFont="1" applyBorder="1" applyAlignment="1">
      <alignment horizontal="center" vertical="center"/>
    </xf>
    <xf numFmtId="43" fontId="24" fillId="0" borderId="24" xfId="865" applyFont="1" applyBorder="1" applyAlignment="1">
      <alignment horizontal="right"/>
    </xf>
    <xf numFmtId="43" fontId="24" fillId="0" borderId="27" xfId="865" applyFont="1" applyBorder="1" applyAlignment="1">
      <alignment horizontal="right"/>
    </xf>
    <xf numFmtId="43" fontId="23" fillId="0" borderId="33" xfId="865" applyFont="1" applyBorder="1" applyAlignment="1">
      <alignment horizontal="center"/>
    </xf>
    <xf numFmtId="43" fontId="50" fillId="0" borderId="0" xfId="1071" applyNumberFormat="1" applyFont="1">
      <alignment/>
      <protection/>
    </xf>
    <xf numFmtId="0" fontId="24" fillId="0" borderId="23" xfId="1071" applyFont="1" applyBorder="1" applyAlignment="1" quotePrefix="1">
      <alignment/>
      <protection/>
    </xf>
    <xf numFmtId="0" fontId="24" fillId="0" borderId="48" xfId="1071" applyFont="1" applyBorder="1" applyAlignment="1" quotePrefix="1">
      <alignment/>
      <protection/>
    </xf>
    <xf numFmtId="0" fontId="34" fillId="0" borderId="47" xfId="1071" applyFont="1" applyBorder="1">
      <alignment/>
      <protection/>
    </xf>
    <xf numFmtId="0" fontId="24" fillId="0" borderId="0" xfId="1072" applyFont="1" applyBorder="1" applyAlignment="1">
      <alignment/>
      <protection/>
    </xf>
    <xf numFmtId="0" fontId="24" fillId="0" borderId="0" xfId="1072" applyFont="1" applyBorder="1" quotePrefix="1">
      <alignment/>
      <protection/>
    </xf>
    <xf numFmtId="49" fontId="30" fillId="0" borderId="16" xfId="1071" applyNumberFormat="1" applyFont="1" applyBorder="1" applyAlignment="1">
      <alignment horizontal="center"/>
      <protection/>
    </xf>
    <xf numFmtId="49" fontId="24" fillId="0" borderId="33" xfId="735" applyNumberFormat="1" applyFont="1" applyBorder="1" applyAlignment="1" quotePrefix="1">
      <alignment horizontal="center" vertical="center"/>
    </xf>
    <xf numFmtId="43" fontId="24" fillId="0" borderId="33" xfId="735" applyFont="1" applyBorder="1" applyAlignment="1">
      <alignment vertical="center"/>
    </xf>
    <xf numFmtId="43" fontId="25" fillId="0" borderId="21" xfId="735" applyFont="1" applyBorder="1" applyAlignment="1">
      <alignment/>
    </xf>
    <xf numFmtId="43" fontId="26" fillId="0" borderId="40" xfId="735" applyFont="1" applyBorder="1" applyAlignment="1">
      <alignment/>
    </xf>
    <xf numFmtId="43" fontId="24" fillId="0" borderId="39" xfId="735" applyFont="1" applyBorder="1" applyAlignment="1">
      <alignment/>
    </xf>
    <xf numFmtId="43" fontId="24" fillId="0" borderId="23" xfId="735" applyFont="1" applyBorder="1" applyAlignment="1">
      <alignment/>
    </xf>
    <xf numFmtId="43" fontId="24" fillId="0" borderId="24" xfId="865" applyFont="1" applyBorder="1" applyAlignment="1" quotePrefix="1">
      <alignment horizontal="right"/>
    </xf>
    <xf numFmtId="49" fontId="23" fillId="0" borderId="11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208" fontId="24" fillId="0" borderId="33" xfId="735" applyNumberFormat="1" applyFont="1" applyBorder="1" applyAlignment="1">
      <alignment horizontal="left" vertical="center"/>
    </xf>
    <xf numFmtId="43" fontId="24" fillId="0" borderId="62" xfId="735" applyFont="1" applyBorder="1" applyAlignment="1">
      <alignment/>
    </xf>
    <xf numFmtId="43" fontId="23" fillId="0" borderId="63" xfId="735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0" xfId="1072" applyFont="1" applyBorder="1" applyAlignment="1">
      <alignment horizontal="left"/>
      <protection/>
    </xf>
    <xf numFmtId="0" fontId="24" fillId="0" borderId="0" xfId="1072" applyFont="1" applyBorder="1" applyAlignment="1">
      <alignment horizontal="left"/>
      <protection/>
    </xf>
    <xf numFmtId="43" fontId="24" fillId="0" borderId="24" xfId="735" applyFont="1" applyBorder="1" applyAlignment="1">
      <alignment/>
    </xf>
    <xf numFmtId="0" fontId="24" fillId="0" borderId="28" xfId="0" applyFont="1" applyBorder="1" applyAlignment="1">
      <alignment horizontal="center"/>
    </xf>
    <xf numFmtId="43" fontId="27" fillId="0" borderId="0" xfId="735" applyFont="1" applyAlignment="1">
      <alignment/>
    </xf>
    <xf numFmtId="0" fontId="24" fillId="0" borderId="22" xfId="735" applyNumberFormat="1" applyFont="1" applyBorder="1" applyAlignment="1">
      <alignment horizontal="center"/>
    </xf>
    <xf numFmtId="43" fontId="26" fillId="0" borderId="30" xfId="735" applyFont="1" applyBorder="1" applyAlignment="1">
      <alignment horizontal="center"/>
    </xf>
    <xf numFmtId="43" fontId="26" fillId="0" borderId="24" xfId="735" applyFont="1" applyBorder="1" applyAlignment="1">
      <alignment horizontal="center"/>
    </xf>
    <xf numFmtId="0" fontId="24" fillId="0" borderId="52" xfId="0" applyFont="1" applyBorder="1" applyAlignment="1" quotePrefix="1">
      <alignment horizontal="center" vertical="center"/>
    </xf>
    <xf numFmtId="43" fontId="48" fillId="0" borderId="30" xfId="735" applyFont="1" applyBorder="1" applyAlignment="1">
      <alignment/>
    </xf>
    <xf numFmtId="43" fontId="48" fillId="0" borderId="22" xfId="735" applyFont="1" applyBorder="1" applyAlignment="1">
      <alignment/>
    </xf>
    <xf numFmtId="202" fontId="48" fillId="0" borderId="30" xfId="735" applyNumberFormat="1" applyFont="1" applyBorder="1" applyAlignment="1">
      <alignment/>
    </xf>
    <xf numFmtId="202" fontId="48" fillId="0" borderId="15" xfId="735" applyNumberFormat="1" applyFont="1" applyBorder="1" applyAlignment="1">
      <alignment/>
    </xf>
    <xf numFmtId="0" fontId="26" fillId="0" borderId="26" xfId="0" applyFont="1" applyBorder="1" applyAlignment="1" quotePrefix="1">
      <alignment/>
    </xf>
    <xf numFmtId="0" fontId="26" fillId="0" borderId="26" xfId="0" applyFont="1" applyBorder="1" applyAlignment="1" quotePrefix="1">
      <alignment horizontal="left"/>
    </xf>
    <xf numFmtId="0" fontId="23" fillId="0" borderId="0" xfId="1071" applyFont="1" applyAlignment="1">
      <alignment horizontal="center"/>
      <protection/>
    </xf>
    <xf numFmtId="0" fontId="25" fillId="0" borderId="33" xfId="1071" applyFont="1" applyBorder="1" applyAlignment="1">
      <alignment horizontal="center"/>
      <protection/>
    </xf>
    <xf numFmtId="0" fontId="25" fillId="0" borderId="10" xfId="1071" applyFont="1" applyBorder="1" applyAlignment="1">
      <alignment horizontal="center" vertical="center"/>
      <protection/>
    </xf>
    <xf numFmtId="0" fontId="25" fillId="0" borderId="12" xfId="1071" applyFont="1" applyBorder="1" applyAlignment="1">
      <alignment horizontal="center" vertical="center"/>
      <protection/>
    </xf>
    <xf numFmtId="0" fontId="25" fillId="0" borderId="11" xfId="1071" applyFont="1" applyBorder="1" applyAlignment="1">
      <alignment horizontal="center" vertical="center"/>
      <protection/>
    </xf>
    <xf numFmtId="0" fontId="25" fillId="0" borderId="14" xfId="1071" applyFont="1" applyBorder="1" applyAlignment="1">
      <alignment horizontal="center" vertical="center"/>
      <protection/>
    </xf>
    <xf numFmtId="0" fontId="25" fillId="0" borderId="0" xfId="1071" applyFont="1" applyBorder="1" applyAlignment="1">
      <alignment horizontal="center" vertical="center"/>
      <protection/>
    </xf>
    <xf numFmtId="0" fontId="25" fillId="0" borderId="15" xfId="1071" applyFont="1" applyBorder="1" applyAlignment="1">
      <alignment horizontal="center" vertical="center"/>
      <protection/>
    </xf>
    <xf numFmtId="0" fontId="25" fillId="0" borderId="18" xfId="1071" applyFont="1" applyBorder="1" applyAlignment="1">
      <alignment horizontal="center" vertical="center"/>
      <protection/>
    </xf>
    <xf numFmtId="0" fontId="25" fillId="0" borderId="20" xfId="1071" applyFont="1" applyBorder="1" applyAlignment="1">
      <alignment horizontal="center" vertical="center"/>
      <protection/>
    </xf>
    <xf numFmtId="0" fontId="25" fillId="0" borderId="19" xfId="1071" applyFont="1" applyBorder="1" applyAlignment="1">
      <alignment horizontal="center" vertical="center"/>
      <protection/>
    </xf>
    <xf numFmtId="0" fontId="24" fillId="0" borderId="15" xfId="0" applyFont="1" applyBorder="1" applyAlignment="1" quotePrefix="1">
      <alignment horizontal="left"/>
    </xf>
    <xf numFmtId="0" fontId="24" fillId="0" borderId="0" xfId="0" applyFont="1" applyBorder="1" applyAlignment="1" quotePrefix="1">
      <alignment/>
    </xf>
    <xf numFmtId="0" fontId="24" fillId="0" borderId="60" xfId="0" applyFont="1" applyBorder="1" applyAlignment="1">
      <alignment/>
    </xf>
    <xf numFmtId="43" fontId="24" fillId="0" borderId="31" xfId="735" applyFont="1" applyBorder="1" applyAlignment="1">
      <alignment horizontal="right"/>
    </xf>
    <xf numFmtId="43" fontId="25" fillId="0" borderId="15" xfId="735" applyFont="1" applyBorder="1" applyAlignment="1">
      <alignment/>
    </xf>
    <xf numFmtId="43" fontId="25" fillId="0" borderId="64" xfId="735" applyFont="1" applyBorder="1" applyAlignment="1">
      <alignment/>
    </xf>
    <xf numFmtId="43" fontId="26" fillId="0" borderId="64" xfId="735" applyFont="1" applyBorder="1" applyAlignment="1">
      <alignment/>
    </xf>
    <xf numFmtId="43" fontId="25" fillId="0" borderId="35" xfId="735" applyFont="1" applyBorder="1" applyAlignment="1">
      <alignment/>
    </xf>
    <xf numFmtId="49" fontId="26" fillId="0" borderId="15" xfId="1071" applyNumberFormat="1" applyFont="1" applyBorder="1" applyAlignment="1">
      <alignment horizontal="center"/>
      <protection/>
    </xf>
    <xf numFmtId="0" fontId="26" fillId="0" borderId="65" xfId="1071" applyFont="1" applyBorder="1">
      <alignment/>
      <protection/>
    </xf>
    <xf numFmtId="0" fontId="26" fillId="0" borderId="66" xfId="1071" applyFont="1" applyBorder="1">
      <alignment/>
      <protection/>
    </xf>
    <xf numFmtId="0" fontId="26" fillId="0" borderId="23" xfId="0" applyFont="1" applyBorder="1" applyAlignment="1">
      <alignment/>
    </xf>
    <xf numFmtId="43" fontId="26" fillId="0" borderId="19" xfId="735" applyFont="1" applyBorder="1" applyAlignment="1">
      <alignment/>
    </xf>
    <xf numFmtId="0" fontId="26" fillId="0" borderId="30" xfId="0" applyFont="1" applyBorder="1" applyAlignment="1">
      <alignment/>
    </xf>
    <xf numFmtId="0" fontId="27" fillId="0" borderId="14" xfId="1071" applyFont="1" applyBorder="1">
      <alignment/>
      <protection/>
    </xf>
    <xf numFmtId="0" fontId="27" fillId="0" borderId="67" xfId="1071" applyFont="1" applyBorder="1">
      <alignment/>
      <protection/>
    </xf>
    <xf numFmtId="0" fontId="24" fillId="0" borderId="30" xfId="0" applyFont="1" applyBorder="1" applyAlignment="1" quotePrefix="1">
      <alignment horizontal="left"/>
    </xf>
    <xf numFmtId="0" fontId="26" fillId="0" borderId="16" xfId="0" applyFont="1" applyBorder="1" applyAlignment="1">
      <alignment horizontal="left"/>
    </xf>
    <xf numFmtId="0" fontId="24" fillId="0" borderId="31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/>
    </xf>
    <xf numFmtId="43" fontId="24" fillId="0" borderId="68" xfId="865" applyFont="1" applyBorder="1" applyAlignment="1">
      <alignment/>
    </xf>
    <xf numFmtId="0" fontId="23" fillId="0" borderId="26" xfId="0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4" xfId="0" applyFont="1" applyBorder="1" applyAlignment="1">
      <alignment/>
    </xf>
    <xf numFmtId="43" fontId="24" fillId="0" borderId="31" xfId="735" applyFont="1" applyBorder="1" applyAlignment="1">
      <alignment horizontal="center"/>
    </xf>
    <xf numFmtId="194" fontId="48" fillId="0" borderId="22" xfId="0" applyNumberFormat="1" applyFont="1" applyBorder="1" applyAlignment="1">
      <alignment/>
    </xf>
    <xf numFmtId="43" fontId="48" fillId="0" borderId="16" xfId="735" applyFont="1" applyBorder="1" applyAlignment="1">
      <alignment/>
    </xf>
    <xf numFmtId="43" fontId="24" fillId="0" borderId="69" xfId="735" applyFont="1" applyBorder="1" applyAlignment="1">
      <alignment/>
    </xf>
    <xf numFmtId="0" fontId="30" fillId="0" borderId="70" xfId="1071" applyFont="1" applyBorder="1">
      <alignment/>
      <protection/>
    </xf>
    <xf numFmtId="0" fontId="24" fillId="0" borderId="71" xfId="1071" applyFont="1" applyBorder="1">
      <alignment/>
      <protection/>
    </xf>
    <xf numFmtId="0" fontId="24" fillId="0" borderId="60" xfId="1071" applyFont="1" applyBorder="1" applyAlignment="1">
      <alignment/>
      <protection/>
    </xf>
    <xf numFmtId="0" fontId="24" fillId="0" borderId="60" xfId="1071" applyFont="1" applyBorder="1">
      <alignment/>
      <protection/>
    </xf>
    <xf numFmtId="0" fontId="24" fillId="0" borderId="72" xfId="1071" applyFont="1" applyBorder="1">
      <alignment/>
      <protection/>
    </xf>
    <xf numFmtId="49" fontId="24" fillId="0" borderId="72" xfId="1071" applyNumberFormat="1" applyFont="1" applyBorder="1" applyAlignment="1">
      <alignment horizontal="center"/>
      <protection/>
    </xf>
    <xf numFmtId="0" fontId="23" fillId="0" borderId="0" xfId="1071" applyFont="1" applyBorder="1" applyAlignment="1">
      <alignment horizontal="center"/>
      <protection/>
    </xf>
    <xf numFmtId="0" fontId="26" fillId="0" borderId="15" xfId="0" applyFont="1" applyBorder="1" applyAlignment="1">
      <alignment horizontal="left"/>
    </xf>
    <xf numFmtId="0" fontId="26" fillId="0" borderId="28" xfId="0" applyFont="1" applyBorder="1" applyAlignment="1">
      <alignment horizontal="left"/>
    </xf>
    <xf numFmtId="43" fontId="48" fillId="0" borderId="22" xfId="735" applyFont="1" applyBorder="1" applyAlignment="1">
      <alignment horizontal="right"/>
    </xf>
    <xf numFmtId="43" fontId="24" fillId="0" borderId="30" xfId="865" applyFont="1" applyBorder="1" applyAlignment="1">
      <alignment horizontal="center"/>
    </xf>
    <xf numFmtId="43" fontId="24" fillId="0" borderId="70" xfId="735" applyFont="1" applyBorder="1" applyAlignment="1">
      <alignment/>
    </xf>
    <xf numFmtId="43" fontId="24" fillId="0" borderId="31" xfId="735" applyFont="1" applyBorder="1" applyAlignment="1">
      <alignment/>
    </xf>
    <xf numFmtId="0" fontId="23" fillId="0" borderId="41" xfId="1071" applyFont="1" applyBorder="1" applyAlignment="1">
      <alignment horizontal="center"/>
      <protection/>
    </xf>
    <xf numFmtId="0" fontId="23" fillId="0" borderId="69" xfId="1071" applyFont="1" applyBorder="1" applyAlignment="1">
      <alignment horizontal="center"/>
      <protection/>
    </xf>
    <xf numFmtId="43" fontId="24" fillId="0" borderId="41" xfId="735" applyFont="1" applyBorder="1" applyAlignment="1">
      <alignment horizontal="center"/>
    </xf>
    <xf numFmtId="0" fontId="24" fillId="0" borderId="73" xfId="1071" applyFont="1" applyBorder="1" applyAlignment="1">
      <alignment horizontal="center"/>
      <protection/>
    </xf>
    <xf numFmtId="202" fontId="24" fillId="0" borderId="24" xfId="735" applyNumberFormat="1" applyFont="1" applyBorder="1" applyAlignment="1">
      <alignment/>
    </xf>
    <xf numFmtId="202" fontId="24" fillId="0" borderId="21" xfId="735" applyNumberFormat="1" applyFont="1" applyBorder="1" applyAlignment="1">
      <alignment/>
    </xf>
    <xf numFmtId="0" fontId="24" fillId="0" borderId="26" xfId="0" applyFont="1" applyBorder="1" applyAlignment="1">
      <alignment horizontal="left"/>
    </xf>
    <xf numFmtId="0" fontId="24" fillId="25" borderId="33" xfId="0" applyFont="1" applyFill="1" applyBorder="1" applyAlignment="1">
      <alignment horizontal="center"/>
    </xf>
    <xf numFmtId="43" fontId="24" fillId="25" borderId="33" xfId="735" applyFont="1" applyFill="1" applyBorder="1" applyAlignment="1">
      <alignment/>
    </xf>
    <xf numFmtId="4" fontId="24" fillId="0" borderId="31" xfId="735" applyNumberFormat="1" applyFont="1" applyBorder="1" applyAlignment="1">
      <alignment horizontal="right"/>
    </xf>
    <xf numFmtId="43" fontId="24" fillId="0" borderId="22" xfId="735" applyFont="1" applyBorder="1" applyAlignment="1">
      <alignment/>
    </xf>
    <xf numFmtId="43" fontId="24" fillId="0" borderId="24" xfId="735" applyFont="1" applyBorder="1" applyAlignment="1">
      <alignment horizontal="center"/>
    </xf>
    <xf numFmtId="43" fontId="24" fillId="0" borderId="17" xfId="873" applyFont="1" applyBorder="1" applyAlignment="1">
      <alignment/>
    </xf>
    <xf numFmtId="0" fontId="24" fillId="0" borderId="0" xfId="1071" applyFont="1" applyBorder="1">
      <alignment/>
      <protection/>
    </xf>
    <xf numFmtId="43" fontId="54" fillId="0" borderId="22" xfId="735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43" fontId="26" fillId="0" borderId="60" xfId="735" applyFont="1" applyBorder="1" applyAlignment="1">
      <alignment/>
    </xf>
    <xf numFmtId="49" fontId="23" fillId="0" borderId="74" xfId="0" applyNumberFormat="1" applyFont="1" applyBorder="1" applyAlignment="1">
      <alignment horizontal="center"/>
    </xf>
    <xf numFmtId="43" fontId="24" fillId="27" borderId="42" xfId="735" applyFont="1" applyFill="1" applyBorder="1" applyAlignment="1">
      <alignment/>
    </xf>
    <xf numFmtId="43" fontId="23" fillId="0" borderId="74" xfId="735" applyFont="1" applyBorder="1" applyAlignment="1">
      <alignment/>
    </xf>
    <xf numFmtId="194" fontId="24" fillId="0" borderId="14" xfId="1072" applyNumberFormat="1" applyFont="1" applyBorder="1" applyAlignment="1">
      <alignment horizontal="center"/>
      <protection/>
    </xf>
    <xf numFmtId="0" fontId="24" fillId="0" borderId="0" xfId="1072" applyFont="1" applyBorder="1" applyAlignment="1">
      <alignment horizontal="center"/>
      <protection/>
    </xf>
    <xf numFmtId="0" fontId="24" fillId="0" borderId="14" xfId="1072" applyFont="1" applyBorder="1" applyAlignment="1">
      <alignment horizontal="center"/>
      <protection/>
    </xf>
    <xf numFmtId="0" fontId="24" fillId="0" borderId="15" xfId="1072" applyFont="1" applyBorder="1" applyAlignment="1">
      <alignment horizontal="center"/>
      <protection/>
    </xf>
    <xf numFmtId="194" fontId="24" fillId="0" borderId="0" xfId="904" applyFont="1" applyBorder="1" applyAlignment="1">
      <alignment horizontal="center"/>
    </xf>
    <xf numFmtId="194" fontId="24" fillId="0" borderId="15" xfId="904" applyFont="1" applyBorder="1" applyAlignment="1">
      <alignment horizontal="center"/>
    </xf>
    <xf numFmtId="194" fontId="24" fillId="0" borderId="18" xfId="1072" applyNumberFormat="1" applyFont="1" applyBorder="1" applyAlignment="1">
      <alignment horizontal="center"/>
      <protection/>
    </xf>
    <xf numFmtId="0" fontId="24" fillId="0" borderId="20" xfId="1072" applyFont="1" applyBorder="1" applyAlignment="1">
      <alignment horizontal="center"/>
      <protection/>
    </xf>
    <xf numFmtId="0" fontId="24" fillId="0" borderId="18" xfId="1072" applyFont="1" applyBorder="1" applyAlignment="1">
      <alignment horizontal="center"/>
      <protection/>
    </xf>
    <xf numFmtId="0" fontId="24" fillId="0" borderId="19" xfId="1072" applyFont="1" applyBorder="1" applyAlignment="1">
      <alignment horizontal="center"/>
      <protection/>
    </xf>
    <xf numFmtId="194" fontId="24" fillId="0" borderId="20" xfId="904" applyFont="1" applyBorder="1" applyAlignment="1">
      <alignment horizontal="center"/>
    </xf>
    <xf numFmtId="194" fontId="24" fillId="0" borderId="19" xfId="904" applyFont="1" applyBorder="1" applyAlignment="1">
      <alignment horizontal="center"/>
    </xf>
    <xf numFmtId="0" fontId="23" fillId="0" borderId="0" xfId="1072" applyFont="1" applyBorder="1" applyAlignment="1">
      <alignment horizontal="center"/>
      <protection/>
    </xf>
    <xf numFmtId="194" fontId="23" fillId="0" borderId="0" xfId="904" applyFont="1" applyBorder="1" applyAlignment="1">
      <alignment horizontal="right"/>
    </xf>
    <xf numFmtId="0" fontId="23" fillId="0" borderId="33" xfId="1072" applyFont="1" applyBorder="1" applyAlignment="1">
      <alignment horizontal="center"/>
      <protection/>
    </xf>
    <xf numFmtId="0" fontId="23" fillId="0" borderId="10" xfId="1072" applyFont="1" applyBorder="1" applyAlignment="1">
      <alignment horizontal="center"/>
      <protection/>
    </xf>
    <xf numFmtId="0" fontId="23" fillId="0" borderId="12" xfId="1072" applyFont="1" applyBorder="1" applyAlignment="1">
      <alignment horizontal="center"/>
      <protection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33" xfId="0" applyFont="1" applyBorder="1" applyAlignment="1">
      <alignment horizontal="center"/>
    </xf>
    <xf numFmtId="0" fontId="24" fillId="0" borderId="29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4" fillId="0" borderId="30" xfId="0" applyFont="1" applyBorder="1" applyAlignment="1">
      <alignment horizontal="left"/>
    </xf>
    <xf numFmtId="43" fontId="23" fillId="0" borderId="13" xfId="735" applyFont="1" applyBorder="1" applyAlignment="1">
      <alignment horizontal="center" vertical="center"/>
    </xf>
    <xf numFmtId="43" fontId="23" fillId="0" borderId="16" xfId="735" applyFont="1" applyBorder="1" applyAlignment="1">
      <alignment horizontal="center" vertical="center"/>
    </xf>
    <xf numFmtId="43" fontId="23" fillId="0" borderId="17" xfId="735" applyFont="1" applyBorder="1" applyAlignment="1">
      <alignment horizontal="center" vertical="center"/>
    </xf>
    <xf numFmtId="0" fontId="55" fillId="0" borderId="23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43" fontId="23" fillId="0" borderId="33" xfId="735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50" xfId="1071" applyFont="1" applyBorder="1" applyAlignment="1">
      <alignment horizontal="center"/>
      <protection/>
    </xf>
    <xf numFmtId="0" fontId="25" fillId="0" borderId="52" xfId="1071" applyFont="1" applyBorder="1" applyAlignment="1">
      <alignment horizontal="center"/>
      <protection/>
    </xf>
    <xf numFmtId="0" fontId="25" fillId="0" borderId="14" xfId="1071" applyFont="1" applyBorder="1" applyAlignment="1">
      <alignment horizontal="center"/>
      <protection/>
    </xf>
    <xf numFmtId="0" fontId="25" fillId="0" borderId="15" xfId="1071" applyFont="1" applyBorder="1" applyAlignment="1">
      <alignment horizontal="center"/>
      <protection/>
    </xf>
    <xf numFmtId="0" fontId="25" fillId="0" borderId="0" xfId="1071" applyFont="1" applyAlignment="1">
      <alignment horizontal="center"/>
      <protection/>
    </xf>
    <xf numFmtId="43" fontId="25" fillId="0" borderId="14" xfId="735" applyFont="1" applyBorder="1" applyAlignment="1">
      <alignment horizontal="center"/>
    </xf>
    <xf numFmtId="43" fontId="25" fillId="0" borderId="0" xfId="735" applyFont="1" applyBorder="1" applyAlignment="1">
      <alignment horizontal="center"/>
    </xf>
    <xf numFmtId="43" fontId="25" fillId="0" borderId="15" xfId="735" applyFont="1" applyBorder="1" applyAlignment="1">
      <alignment horizontal="center"/>
    </xf>
    <xf numFmtId="0" fontId="25" fillId="0" borderId="33" xfId="1071" applyFont="1" applyBorder="1" applyAlignment="1">
      <alignment horizontal="center"/>
      <protection/>
    </xf>
    <xf numFmtId="0" fontId="25" fillId="0" borderId="10" xfId="1071" applyFont="1" applyBorder="1" applyAlignment="1">
      <alignment horizontal="center" vertical="center"/>
      <protection/>
    </xf>
    <xf numFmtId="0" fontId="25" fillId="0" borderId="12" xfId="1071" applyFont="1" applyBorder="1" applyAlignment="1">
      <alignment horizontal="center" vertical="center"/>
      <protection/>
    </xf>
    <xf numFmtId="0" fontId="25" fillId="0" borderId="11" xfId="1071" applyFont="1" applyBorder="1" applyAlignment="1">
      <alignment horizontal="center" vertical="center"/>
      <protection/>
    </xf>
    <xf numFmtId="0" fontId="25" fillId="0" borderId="14" xfId="1071" applyFont="1" applyBorder="1" applyAlignment="1">
      <alignment horizontal="center" vertical="center"/>
      <protection/>
    </xf>
    <xf numFmtId="0" fontId="25" fillId="0" borderId="0" xfId="1071" applyFont="1" applyBorder="1" applyAlignment="1">
      <alignment horizontal="center" vertical="center"/>
      <protection/>
    </xf>
    <xf numFmtId="0" fontId="25" fillId="0" borderId="15" xfId="1071" applyFont="1" applyBorder="1" applyAlignment="1">
      <alignment horizontal="center" vertical="center"/>
      <protection/>
    </xf>
    <xf numFmtId="0" fontId="25" fillId="0" borderId="18" xfId="1071" applyFont="1" applyBorder="1" applyAlignment="1">
      <alignment horizontal="center" vertical="center"/>
      <protection/>
    </xf>
    <xf numFmtId="0" fontId="25" fillId="0" borderId="20" xfId="1071" applyFont="1" applyBorder="1" applyAlignment="1">
      <alignment horizontal="center" vertical="center"/>
      <protection/>
    </xf>
    <xf numFmtId="0" fontId="25" fillId="0" borderId="19" xfId="1071" applyFont="1" applyBorder="1" applyAlignment="1">
      <alignment horizontal="center" vertical="center"/>
      <protection/>
    </xf>
    <xf numFmtId="0" fontId="25" fillId="0" borderId="10" xfId="1071" applyFont="1" applyBorder="1" applyAlignment="1">
      <alignment horizontal="center"/>
      <protection/>
    </xf>
    <xf numFmtId="0" fontId="25" fillId="0" borderId="12" xfId="1071" applyFont="1" applyBorder="1" applyAlignment="1">
      <alignment horizontal="center"/>
      <protection/>
    </xf>
    <xf numFmtId="0" fontId="25" fillId="0" borderId="11" xfId="1071" applyFont="1" applyBorder="1" applyAlignment="1">
      <alignment horizontal="center"/>
      <protection/>
    </xf>
    <xf numFmtId="0" fontId="23" fillId="0" borderId="0" xfId="1071" applyFont="1" applyAlignment="1">
      <alignment horizontal="center"/>
      <protection/>
    </xf>
    <xf numFmtId="0" fontId="24" fillId="0" borderId="0" xfId="1071" applyFont="1" applyAlignment="1">
      <alignment horizontal="center"/>
      <protection/>
    </xf>
    <xf numFmtId="0" fontId="30" fillId="0" borderId="0" xfId="1071" applyFont="1" applyAlignment="1">
      <alignment horizontal="center"/>
      <protection/>
    </xf>
    <xf numFmtId="0" fontId="23" fillId="0" borderId="0" xfId="1071" applyFont="1" applyBorder="1" applyAlignment="1">
      <alignment horizontal="center"/>
      <protection/>
    </xf>
    <xf numFmtId="0" fontId="23" fillId="0" borderId="46" xfId="1071" applyFont="1" applyBorder="1" applyAlignment="1">
      <alignment horizontal="center"/>
      <protection/>
    </xf>
    <xf numFmtId="49" fontId="24" fillId="0" borderId="23" xfId="1071" applyNumberFormat="1" applyFont="1" applyBorder="1" applyAlignment="1">
      <alignment horizontal="left"/>
      <protection/>
    </xf>
    <xf numFmtId="0" fontId="25" fillId="0" borderId="0" xfId="0" applyFont="1" applyAlignment="1">
      <alignment horizontal="center"/>
    </xf>
    <xf numFmtId="0" fontId="25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4" xfId="1070" applyFont="1" applyBorder="1" applyAlignment="1">
      <alignment horizontal="center"/>
      <protection/>
    </xf>
    <xf numFmtId="0" fontId="24" fillId="0" borderId="0" xfId="1070" applyFont="1" applyAlignment="1">
      <alignment horizontal="center"/>
      <protection/>
    </xf>
    <xf numFmtId="0" fontId="24" fillId="0" borderId="20" xfId="1070" applyFont="1" applyBorder="1" applyAlignment="1">
      <alignment horizontal="center"/>
      <protection/>
    </xf>
    <xf numFmtId="0" fontId="24" fillId="0" borderId="18" xfId="1070" applyFont="1" applyBorder="1" applyAlignment="1">
      <alignment horizontal="center"/>
      <protection/>
    </xf>
    <xf numFmtId="0" fontId="24" fillId="0" borderId="13" xfId="0" applyFont="1" applyBorder="1" applyAlignment="1" quotePrefix="1">
      <alignment horizontal="center" vertical="center"/>
    </xf>
    <xf numFmtId="0" fontId="24" fillId="0" borderId="17" xfId="0" applyFont="1" applyBorder="1" applyAlignment="1" quotePrefix="1">
      <alignment horizontal="center" vertical="center"/>
    </xf>
    <xf numFmtId="0" fontId="24" fillId="0" borderId="16" xfId="0" applyFont="1" applyBorder="1" applyAlignment="1" quotePrefix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1070" applyFont="1" applyBorder="1" applyAlignment="1">
      <alignment horizontal="center"/>
      <protection/>
    </xf>
    <xf numFmtId="15" fontId="24" fillId="0" borderId="13" xfId="0" applyNumberFormat="1" applyFont="1" applyBorder="1" applyAlignment="1">
      <alignment horizontal="center" vertical="center"/>
    </xf>
    <xf numFmtId="15" fontId="24" fillId="0" borderId="16" xfId="0" applyNumberFormat="1" applyFont="1" applyBorder="1" applyAlignment="1">
      <alignment horizontal="center" vertical="center"/>
    </xf>
    <xf numFmtId="15" fontId="24" fillId="0" borderId="17" xfId="0" applyNumberFormat="1" applyFont="1" applyBorder="1" applyAlignment="1">
      <alignment horizontal="center" vertical="center"/>
    </xf>
    <xf numFmtId="43" fontId="23" fillId="0" borderId="33" xfId="735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25" borderId="33" xfId="0" applyFont="1" applyFill="1" applyBorder="1" applyAlignment="1">
      <alignment horizontal="center"/>
    </xf>
  </cellXfs>
  <cellStyles count="1699">
    <cellStyle name="Normal" xfId="0"/>
    <cellStyle name="20% - ส่วนที่ถูกเน้น1" xfId="15"/>
    <cellStyle name="20% - ส่วนที่ถูกเน้น1 10" xfId="16"/>
    <cellStyle name="20% - ส่วนที่ถูกเน้น1 11" xfId="17"/>
    <cellStyle name="20% - ส่วนที่ถูกเน้น1 12" xfId="18"/>
    <cellStyle name="20% - ส่วนที่ถูกเน้น1 13" xfId="19"/>
    <cellStyle name="20% - ส่วนที่ถูกเน้น1 14" xfId="20"/>
    <cellStyle name="20% - ส่วนที่ถูกเน้น1 15" xfId="21"/>
    <cellStyle name="20% - ส่วนที่ถูกเน้น1 16" xfId="22"/>
    <cellStyle name="20% - ส่วนที่ถูกเน้น1 17" xfId="23"/>
    <cellStyle name="20% - ส่วนที่ถูกเน้น1 18" xfId="24"/>
    <cellStyle name="20% - ส่วนที่ถูกเน้น1 19" xfId="25"/>
    <cellStyle name="20% - ส่วนที่ถูกเน้น1 2" xfId="26"/>
    <cellStyle name="20% - ส่วนที่ถูกเน้น1 20" xfId="27"/>
    <cellStyle name="20% - ส่วนที่ถูกเน้น1 21" xfId="28"/>
    <cellStyle name="20% - ส่วนที่ถูกเน้น1 22" xfId="29"/>
    <cellStyle name="20% - ส่วนที่ถูกเน้น1 23" xfId="30"/>
    <cellStyle name="20% - ส่วนที่ถูกเน้น1 24" xfId="31"/>
    <cellStyle name="20% - ส่วนที่ถูกเน้น1 25" xfId="32"/>
    <cellStyle name="20% - ส่วนที่ถูกเน้น1 26" xfId="33"/>
    <cellStyle name="20% - ส่วนที่ถูกเน้น1 27" xfId="34"/>
    <cellStyle name="20% - ส่วนที่ถูกเน้น1 28" xfId="35"/>
    <cellStyle name="20% - ส่วนที่ถูกเน้น1 29" xfId="36"/>
    <cellStyle name="20% - ส่วนที่ถูกเน้น1 3" xfId="37"/>
    <cellStyle name="20% - ส่วนที่ถูกเน้น1 30" xfId="38"/>
    <cellStyle name="20% - ส่วนที่ถูกเน้น1 31" xfId="39"/>
    <cellStyle name="20% - ส่วนที่ถูกเน้น1 32" xfId="40"/>
    <cellStyle name="20% - ส่วนที่ถูกเน้น1 33" xfId="41"/>
    <cellStyle name="20% - ส่วนที่ถูกเน้น1 34" xfId="42"/>
    <cellStyle name="20% - ส่วนที่ถูกเน้น1 35" xfId="43"/>
    <cellStyle name="20% - ส่วนที่ถูกเน้น1 36" xfId="44"/>
    <cellStyle name="20% - ส่วนที่ถูกเน้น1 37" xfId="45"/>
    <cellStyle name="20% - ส่วนที่ถูกเน้น1 38" xfId="46"/>
    <cellStyle name="20% - ส่วนที่ถูกเน้น1 39" xfId="47"/>
    <cellStyle name="20% - ส่วนที่ถูกเน้น1 4" xfId="48"/>
    <cellStyle name="20% - ส่วนที่ถูกเน้น1 40" xfId="49"/>
    <cellStyle name="20% - ส่วนที่ถูกเน้น1 5" xfId="50"/>
    <cellStyle name="20% - ส่วนที่ถูกเน้น1 6" xfId="51"/>
    <cellStyle name="20% - ส่วนที่ถูกเน้น1 7" xfId="52"/>
    <cellStyle name="20% - ส่วนที่ถูกเน้น1 8" xfId="53"/>
    <cellStyle name="20% - ส่วนที่ถูกเน้น1 9" xfId="54"/>
    <cellStyle name="20% - ส่วนที่ถูกเน้น2" xfId="55"/>
    <cellStyle name="20% - ส่วนที่ถูกเน้น2 10" xfId="56"/>
    <cellStyle name="20% - ส่วนที่ถูกเน้น2 11" xfId="57"/>
    <cellStyle name="20% - ส่วนที่ถูกเน้น2 12" xfId="58"/>
    <cellStyle name="20% - ส่วนที่ถูกเน้น2 13" xfId="59"/>
    <cellStyle name="20% - ส่วนที่ถูกเน้น2 14" xfId="60"/>
    <cellStyle name="20% - ส่วนที่ถูกเน้น2 15" xfId="61"/>
    <cellStyle name="20% - ส่วนที่ถูกเน้น2 16" xfId="62"/>
    <cellStyle name="20% - ส่วนที่ถูกเน้น2 17" xfId="63"/>
    <cellStyle name="20% - ส่วนที่ถูกเน้น2 18" xfId="64"/>
    <cellStyle name="20% - ส่วนที่ถูกเน้น2 19" xfId="65"/>
    <cellStyle name="20% - ส่วนที่ถูกเน้น2 2" xfId="66"/>
    <cellStyle name="20% - ส่วนที่ถูกเน้น2 20" xfId="67"/>
    <cellStyle name="20% - ส่วนที่ถูกเน้น2 21" xfId="68"/>
    <cellStyle name="20% - ส่วนที่ถูกเน้น2 22" xfId="69"/>
    <cellStyle name="20% - ส่วนที่ถูกเน้น2 23" xfId="70"/>
    <cellStyle name="20% - ส่วนที่ถูกเน้น2 24" xfId="71"/>
    <cellStyle name="20% - ส่วนที่ถูกเน้น2 25" xfId="72"/>
    <cellStyle name="20% - ส่วนที่ถูกเน้น2 26" xfId="73"/>
    <cellStyle name="20% - ส่วนที่ถูกเน้น2 27" xfId="74"/>
    <cellStyle name="20% - ส่วนที่ถูกเน้น2 28" xfId="75"/>
    <cellStyle name="20% - ส่วนที่ถูกเน้น2 29" xfId="76"/>
    <cellStyle name="20% - ส่วนที่ถูกเน้น2 3" xfId="77"/>
    <cellStyle name="20% - ส่วนที่ถูกเน้น2 30" xfId="78"/>
    <cellStyle name="20% - ส่วนที่ถูกเน้น2 31" xfId="79"/>
    <cellStyle name="20% - ส่วนที่ถูกเน้น2 32" xfId="80"/>
    <cellStyle name="20% - ส่วนที่ถูกเน้น2 33" xfId="81"/>
    <cellStyle name="20% - ส่วนที่ถูกเน้น2 34" xfId="82"/>
    <cellStyle name="20% - ส่วนที่ถูกเน้น2 35" xfId="83"/>
    <cellStyle name="20% - ส่วนที่ถูกเน้น2 36" xfId="84"/>
    <cellStyle name="20% - ส่วนที่ถูกเน้น2 37" xfId="85"/>
    <cellStyle name="20% - ส่วนที่ถูกเน้น2 38" xfId="86"/>
    <cellStyle name="20% - ส่วนที่ถูกเน้น2 39" xfId="87"/>
    <cellStyle name="20% - ส่วนที่ถูกเน้น2 4" xfId="88"/>
    <cellStyle name="20% - ส่วนที่ถูกเน้น2 40" xfId="89"/>
    <cellStyle name="20% - ส่วนที่ถูกเน้น2 5" xfId="90"/>
    <cellStyle name="20% - ส่วนที่ถูกเน้น2 6" xfId="91"/>
    <cellStyle name="20% - ส่วนที่ถูกเน้น2 7" xfId="92"/>
    <cellStyle name="20% - ส่วนที่ถูกเน้น2 8" xfId="93"/>
    <cellStyle name="20% - ส่วนที่ถูกเน้น2 9" xfId="94"/>
    <cellStyle name="20% - ส่วนที่ถูกเน้น3" xfId="95"/>
    <cellStyle name="20% - ส่วนที่ถูกเน้น3 10" xfId="96"/>
    <cellStyle name="20% - ส่วนที่ถูกเน้น3 11" xfId="97"/>
    <cellStyle name="20% - ส่วนที่ถูกเน้น3 12" xfId="98"/>
    <cellStyle name="20% - ส่วนที่ถูกเน้น3 13" xfId="99"/>
    <cellStyle name="20% - ส่วนที่ถูกเน้น3 14" xfId="100"/>
    <cellStyle name="20% - ส่วนที่ถูกเน้น3 15" xfId="101"/>
    <cellStyle name="20% - ส่วนที่ถูกเน้น3 16" xfId="102"/>
    <cellStyle name="20% - ส่วนที่ถูกเน้น3 17" xfId="103"/>
    <cellStyle name="20% - ส่วนที่ถูกเน้น3 18" xfId="104"/>
    <cellStyle name="20% - ส่วนที่ถูกเน้น3 19" xfId="105"/>
    <cellStyle name="20% - ส่วนที่ถูกเน้น3 2" xfId="106"/>
    <cellStyle name="20% - ส่วนที่ถูกเน้น3 20" xfId="107"/>
    <cellStyle name="20% - ส่วนที่ถูกเน้น3 21" xfId="108"/>
    <cellStyle name="20% - ส่วนที่ถูกเน้น3 22" xfId="109"/>
    <cellStyle name="20% - ส่วนที่ถูกเน้น3 23" xfId="110"/>
    <cellStyle name="20% - ส่วนที่ถูกเน้น3 24" xfId="111"/>
    <cellStyle name="20% - ส่วนที่ถูกเน้น3 25" xfId="112"/>
    <cellStyle name="20% - ส่วนที่ถูกเน้น3 26" xfId="113"/>
    <cellStyle name="20% - ส่วนที่ถูกเน้น3 27" xfId="114"/>
    <cellStyle name="20% - ส่วนที่ถูกเน้น3 28" xfId="115"/>
    <cellStyle name="20% - ส่วนที่ถูกเน้น3 29" xfId="116"/>
    <cellStyle name="20% - ส่วนที่ถูกเน้น3 3" xfId="117"/>
    <cellStyle name="20% - ส่วนที่ถูกเน้น3 30" xfId="118"/>
    <cellStyle name="20% - ส่วนที่ถูกเน้น3 31" xfId="119"/>
    <cellStyle name="20% - ส่วนที่ถูกเน้น3 32" xfId="120"/>
    <cellStyle name="20% - ส่วนที่ถูกเน้น3 33" xfId="121"/>
    <cellStyle name="20% - ส่วนที่ถูกเน้น3 34" xfId="122"/>
    <cellStyle name="20% - ส่วนที่ถูกเน้น3 35" xfId="123"/>
    <cellStyle name="20% - ส่วนที่ถูกเน้น3 36" xfId="124"/>
    <cellStyle name="20% - ส่วนที่ถูกเน้น3 37" xfId="125"/>
    <cellStyle name="20% - ส่วนที่ถูกเน้น3 38" xfId="126"/>
    <cellStyle name="20% - ส่วนที่ถูกเน้น3 39" xfId="127"/>
    <cellStyle name="20% - ส่วนที่ถูกเน้น3 4" xfId="128"/>
    <cellStyle name="20% - ส่วนที่ถูกเน้น3 40" xfId="129"/>
    <cellStyle name="20% - ส่วนที่ถูกเน้น3 5" xfId="130"/>
    <cellStyle name="20% - ส่วนที่ถูกเน้น3 6" xfId="131"/>
    <cellStyle name="20% - ส่วนที่ถูกเน้น3 7" xfId="132"/>
    <cellStyle name="20% - ส่วนที่ถูกเน้น3 8" xfId="133"/>
    <cellStyle name="20% - ส่วนที่ถูกเน้น3 9" xfId="134"/>
    <cellStyle name="20% - ส่วนที่ถูกเน้น4" xfId="135"/>
    <cellStyle name="20% - ส่วนที่ถูกเน้น4 10" xfId="136"/>
    <cellStyle name="20% - ส่วนที่ถูกเน้น4 11" xfId="137"/>
    <cellStyle name="20% - ส่วนที่ถูกเน้น4 12" xfId="138"/>
    <cellStyle name="20% - ส่วนที่ถูกเน้น4 13" xfId="139"/>
    <cellStyle name="20% - ส่วนที่ถูกเน้น4 14" xfId="140"/>
    <cellStyle name="20% - ส่วนที่ถูกเน้น4 15" xfId="141"/>
    <cellStyle name="20% - ส่วนที่ถูกเน้น4 16" xfId="142"/>
    <cellStyle name="20% - ส่วนที่ถูกเน้น4 17" xfId="143"/>
    <cellStyle name="20% - ส่วนที่ถูกเน้น4 18" xfId="144"/>
    <cellStyle name="20% - ส่วนที่ถูกเน้น4 19" xfId="145"/>
    <cellStyle name="20% - ส่วนที่ถูกเน้น4 2" xfId="146"/>
    <cellStyle name="20% - ส่วนที่ถูกเน้น4 20" xfId="147"/>
    <cellStyle name="20% - ส่วนที่ถูกเน้น4 21" xfId="148"/>
    <cellStyle name="20% - ส่วนที่ถูกเน้น4 22" xfId="149"/>
    <cellStyle name="20% - ส่วนที่ถูกเน้น4 23" xfId="150"/>
    <cellStyle name="20% - ส่วนที่ถูกเน้น4 24" xfId="151"/>
    <cellStyle name="20% - ส่วนที่ถูกเน้น4 25" xfId="152"/>
    <cellStyle name="20% - ส่วนที่ถูกเน้น4 26" xfId="153"/>
    <cellStyle name="20% - ส่วนที่ถูกเน้น4 27" xfId="154"/>
    <cellStyle name="20% - ส่วนที่ถูกเน้น4 28" xfId="155"/>
    <cellStyle name="20% - ส่วนที่ถูกเน้น4 29" xfId="156"/>
    <cellStyle name="20% - ส่วนที่ถูกเน้น4 3" xfId="157"/>
    <cellStyle name="20% - ส่วนที่ถูกเน้น4 30" xfId="158"/>
    <cellStyle name="20% - ส่วนที่ถูกเน้น4 31" xfId="159"/>
    <cellStyle name="20% - ส่วนที่ถูกเน้น4 32" xfId="160"/>
    <cellStyle name="20% - ส่วนที่ถูกเน้น4 33" xfId="161"/>
    <cellStyle name="20% - ส่วนที่ถูกเน้น4 34" xfId="162"/>
    <cellStyle name="20% - ส่วนที่ถูกเน้น4 35" xfId="163"/>
    <cellStyle name="20% - ส่วนที่ถูกเน้น4 36" xfId="164"/>
    <cellStyle name="20% - ส่วนที่ถูกเน้น4 37" xfId="165"/>
    <cellStyle name="20% - ส่วนที่ถูกเน้น4 38" xfId="166"/>
    <cellStyle name="20% - ส่วนที่ถูกเน้น4 39" xfId="167"/>
    <cellStyle name="20% - ส่วนที่ถูกเน้น4 4" xfId="168"/>
    <cellStyle name="20% - ส่วนที่ถูกเน้น4 40" xfId="169"/>
    <cellStyle name="20% - ส่วนที่ถูกเน้น4 5" xfId="170"/>
    <cellStyle name="20% - ส่วนที่ถูกเน้น4 6" xfId="171"/>
    <cellStyle name="20% - ส่วนที่ถูกเน้น4 7" xfId="172"/>
    <cellStyle name="20% - ส่วนที่ถูกเน้น4 8" xfId="173"/>
    <cellStyle name="20% - ส่วนที่ถูกเน้น4 9" xfId="174"/>
    <cellStyle name="20% - ส่วนที่ถูกเน้น5" xfId="175"/>
    <cellStyle name="20% - ส่วนที่ถูกเน้น5 10" xfId="176"/>
    <cellStyle name="20% - ส่วนที่ถูกเน้น5 11" xfId="177"/>
    <cellStyle name="20% - ส่วนที่ถูกเน้น5 12" xfId="178"/>
    <cellStyle name="20% - ส่วนที่ถูกเน้น5 13" xfId="179"/>
    <cellStyle name="20% - ส่วนที่ถูกเน้น5 14" xfId="180"/>
    <cellStyle name="20% - ส่วนที่ถูกเน้น5 15" xfId="181"/>
    <cellStyle name="20% - ส่วนที่ถูกเน้น5 16" xfId="182"/>
    <cellStyle name="20% - ส่วนที่ถูกเน้น5 17" xfId="183"/>
    <cellStyle name="20% - ส่วนที่ถูกเน้น5 18" xfId="184"/>
    <cellStyle name="20% - ส่วนที่ถูกเน้น5 19" xfId="185"/>
    <cellStyle name="20% - ส่วนที่ถูกเน้น5 2" xfId="186"/>
    <cellStyle name="20% - ส่วนที่ถูกเน้น5 20" xfId="187"/>
    <cellStyle name="20% - ส่วนที่ถูกเน้น5 21" xfId="188"/>
    <cellStyle name="20% - ส่วนที่ถูกเน้น5 22" xfId="189"/>
    <cellStyle name="20% - ส่วนที่ถูกเน้น5 23" xfId="190"/>
    <cellStyle name="20% - ส่วนที่ถูกเน้น5 24" xfId="191"/>
    <cellStyle name="20% - ส่วนที่ถูกเน้น5 25" xfId="192"/>
    <cellStyle name="20% - ส่วนที่ถูกเน้น5 26" xfId="193"/>
    <cellStyle name="20% - ส่วนที่ถูกเน้น5 27" xfId="194"/>
    <cellStyle name="20% - ส่วนที่ถูกเน้น5 28" xfId="195"/>
    <cellStyle name="20% - ส่วนที่ถูกเน้น5 29" xfId="196"/>
    <cellStyle name="20% - ส่วนที่ถูกเน้น5 3" xfId="197"/>
    <cellStyle name="20% - ส่วนที่ถูกเน้น5 30" xfId="198"/>
    <cellStyle name="20% - ส่วนที่ถูกเน้น5 31" xfId="199"/>
    <cellStyle name="20% - ส่วนที่ถูกเน้น5 32" xfId="200"/>
    <cellStyle name="20% - ส่วนที่ถูกเน้น5 33" xfId="201"/>
    <cellStyle name="20% - ส่วนที่ถูกเน้น5 34" xfId="202"/>
    <cellStyle name="20% - ส่วนที่ถูกเน้น5 35" xfId="203"/>
    <cellStyle name="20% - ส่วนที่ถูกเน้น5 36" xfId="204"/>
    <cellStyle name="20% - ส่วนที่ถูกเน้น5 37" xfId="205"/>
    <cellStyle name="20% - ส่วนที่ถูกเน้น5 38" xfId="206"/>
    <cellStyle name="20% - ส่วนที่ถูกเน้น5 39" xfId="207"/>
    <cellStyle name="20% - ส่วนที่ถูกเน้น5 4" xfId="208"/>
    <cellStyle name="20% - ส่วนที่ถูกเน้น5 40" xfId="209"/>
    <cellStyle name="20% - ส่วนที่ถูกเน้น5 5" xfId="210"/>
    <cellStyle name="20% - ส่วนที่ถูกเน้น5 6" xfId="211"/>
    <cellStyle name="20% - ส่วนที่ถูกเน้น5 7" xfId="212"/>
    <cellStyle name="20% - ส่วนที่ถูกเน้น5 8" xfId="213"/>
    <cellStyle name="20% - ส่วนที่ถูกเน้น5 9" xfId="214"/>
    <cellStyle name="20% - ส่วนที่ถูกเน้น6" xfId="215"/>
    <cellStyle name="20% - ส่วนที่ถูกเน้น6 10" xfId="216"/>
    <cellStyle name="20% - ส่วนที่ถูกเน้น6 11" xfId="217"/>
    <cellStyle name="20% - ส่วนที่ถูกเน้น6 12" xfId="218"/>
    <cellStyle name="20% - ส่วนที่ถูกเน้น6 13" xfId="219"/>
    <cellStyle name="20% - ส่วนที่ถูกเน้น6 14" xfId="220"/>
    <cellStyle name="20% - ส่วนที่ถูกเน้น6 15" xfId="221"/>
    <cellStyle name="20% - ส่วนที่ถูกเน้น6 16" xfId="222"/>
    <cellStyle name="20% - ส่วนที่ถูกเน้น6 17" xfId="223"/>
    <cellStyle name="20% - ส่วนที่ถูกเน้น6 18" xfId="224"/>
    <cellStyle name="20% - ส่วนที่ถูกเน้น6 19" xfId="225"/>
    <cellStyle name="20% - ส่วนที่ถูกเน้น6 2" xfId="226"/>
    <cellStyle name="20% - ส่วนที่ถูกเน้น6 20" xfId="227"/>
    <cellStyle name="20% - ส่วนที่ถูกเน้น6 21" xfId="228"/>
    <cellStyle name="20% - ส่วนที่ถูกเน้น6 22" xfId="229"/>
    <cellStyle name="20% - ส่วนที่ถูกเน้น6 23" xfId="230"/>
    <cellStyle name="20% - ส่วนที่ถูกเน้น6 24" xfId="231"/>
    <cellStyle name="20% - ส่วนที่ถูกเน้น6 25" xfId="232"/>
    <cellStyle name="20% - ส่วนที่ถูกเน้น6 26" xfId="233"/>
    <cellStyle name="20% - ส่วนที่ถูกเน้น6 27" xfId="234"/>
    <cellStyle name="20% - ส่วนที่ถูกเน้น6 28" xfId="235"/>
    <cellStyle name="20% - ส่วนที่ถูกเน้น6 29" xfId="236"/>
    <cellStyle name="20% - ส่วนที่ถูกเน้น6 3" xfId="237"/>
    <cellStyle name="20% - ส่วนที่ถูกเน้น6 30" xfId="238"/>
    <cellStyle name="20% - ส่วนที่ถูกเน้น6 31" xfId="239"/>
    <cellStyle name="20% - ส่วนที่ถูกเน้น6 32" xfId="240"/>
    <cellStyle name="20% - ส่วนที่ถูกเน้น6 33" xfId="241"/>
    <cellStyle name="20% - ส่วนที่ถูกเน้น6 34" xfId="242"/>
    <cellStyle name="20% - ส่วนที่ถูกเน้น6 35" xfId="243"/>
    <cellStyle name="20% - ส่วนที่ถูกเน้น6 36" xfId="244"/>
    <cellStyle name="20% - ส่วนที่ถูกเน้น6 37" xfId="245"/>
    <cellStyle name="20% - ส่วนที่ถูกเน้น6 38" xfId="246"/>
    <cellStyle name="20% - ส่วนที่ถูกเน้น6 39" xfId="247"/>
    <cellStyle name="20% - ส่วนที่ถูกเน้น6 4" xfId="248"/>
    <cellStyle name="20% - ส่วนที่ถูกเน้น6 40" xfId="249"/>
    <cellStyle name="20% - ส่วนที่ถูกเน้น6 5" xfId="250"/>
    <cellStyle name="20% - ส่วนที่ถูกเน้น6 6" xfId="251"/>
    <cellStyle name="20% - ส่วนที่ถูกเน้น6 7" xfId="252"/>
    <cellStyle name="20% - ส่วนที่ถูกเน้น6 8" xfId="253"/>
    <cellStyle name="20% - ส่วนที่ถูกเน้น6 9" xfId="254"/>
    <cellStyle name="40% - ส่วนที่ถูกเน้น1" xfId="255"/>
    <cellStyle name="40% - ส่วนที่ถูกเน้น1 10" xfId="256"/>
    <cellStyle name="40% - ส่วนที่ถูกเน้น1 11" xfId="257"/>
    <cellStyle name="40% - ส่วนที่ถูกเน้น1 12" xfId="258"/>
    <cellStyle name="40% - ส่วนที่ถูกเน้น1 13" xfId="259"/>
    <cellStyle name="40% - ส่วนที่ถูกเน้น1 14" xfId="260"/>
    <cellStyle name="40% - ส่วนที่ถูกเน้น1 15" xfId="261"/>
    <cellStyle name="40% - ส่วนที่ถูกเน้น1 16" xfId="262"/>
    <cellStyle name="40% - ส่วนที่ถูกเน้น1 17" xfId="263"/>
    <cellStyle name="40% - ส่วนที่ถูกเน้น1 18" xfId="264"/>
    <cellStyle name="40% - ส่วนที่ถูกเน้น1 19" xfId="265"/>
    <cellStyle name="40% - ส่วนที่ถูกเน้น1 2" xfId="266"/>
    <cellStyle name="40% - ส่วนที่ถูกเน้น1 20" xfId="267"/>
    <cellStyle name="40% - ส่วนที่ถูกเน้น1 21" xfId="268"/>
    <cellStyle name="40% - ส่วนที่ถูกเน้น1 22" xfId="269"/>
    <cellStyle name="40% - ส่วนที่ถูกเน้น1 23" xfId="270"/>
    <cellStyle name="40% - ส่วนที่ถูกเน้น1 24" xfId="271"/>
    <cellStyle name="40% - ส่วนที่ถูกเน้น1 25" xfId="272"/>
    <cellStyle name="40% - ส่วนที่ถูกเน้น1 26" xfId="273"/>
    <cellStyle name="40% - ส่วนที่ถูกเน้น1 27" xfId="274"/>
    <cellStyle name="40% - ส่วนที่ถูกเน้น1 28" xfId="275"/>
    <cellStyle name="40% - ส่วนที่ถูกเน้น1 29" xfId="276"/>
    <cellStyle name="40% - ส่วนที่ถูกเน้น1 3" xfId="277"/>
    <cellStyle name="40% - ส่วนที่ถูกเน้น1 30" xfId="278"/>
    <cellStyle name="40% - ส่วนที่ถูกเน้น1 31" xfId="279"/>
    <cellStyle name="40% - ส่วนที่ถูกเน้น1 32" xfId="280"/>
    <cellStyle name="40% - ส่วนที่ถูกเน้น1 33" xfId="281"/>
    <cellStyle name="40% - ส่วนที่ถูกเน้น1 34" xfId="282"/>
    <cellStyle name="40% - ส่วนที่ถูกเน้น1 35" xfId="283"/>
    <cellStyle name="40% - ส่วนที่ถูกเน้น1 36" xfId="284"/>
    <cellStyle name="40% - ส่วนที่ถูกเน้น1 37" xfId="285"/>
    <cellStyle name="40% - ส่วนที่ถูกเน้น1 38" xfId="286"/>
    <cellStyle name="40% - ส่วนที่ถูกเน้น1 39" xfId="287"/>
    <cellStyle name="40% - ส่วนที่ถูกเน้น1 4" xfId="288"/>
    <cellStyle name="40% - ส่วนที่ถูกเน้น1 40" xfId="289"/>
    <cellStyle name="40% - ส่วนที่ถูกเน้น1 5" xfId="290"/>
    <cellStyle name="40% - ส่วนที่ถูกเน้น1 6" xfId="291"/>
    <cellStyle name="40% - ส่วนที่ถูกเน้น1 7" xfId="292"/>
    <cellStyle name="40% - ส่วนที่ถูกเน้น1 8" xfId="293"/>
    <cellStyle name="40% - ส่วนที่ถูกเน้น1 9" xfId="294"/>
    <cellStyle name="40% - ส่วนที่ถูกเน้น2" xfId="295"/>
    <cellStyle name="40% - ส่วนที่ถูกเน้น2 10" xfId="296"/>
    <cellStyle name="40% - ส่วนที่ถูกเน้น2 11" xfId="297"/>
    <cellStyle name="40% - ส่วนที่ถูกเน้น2 12" xfId="298"/>
    <cellStyle name="40% - ส่วนที่ถูกเน้น2 13" xfId="299"/>
    <cellStyle name="40% - ส่วนที่ถูกเน้น2 14" xfId="300"/>
    <cellStyle name="40% - ส่วนที่ถูกเน้น2 15" xfId="301"/>
    <cellStyle name="40% - ส่วนที่ถูกเน้น2 16" xfId="302"/>
    <cellStyle name="40% - ส่วนที่ถูกเน้น2 17" xfId="303"/>
    <cellStyle name="40% - ส่วนที่ถูกเน้น2 18" xfId="304"/>
    <cellStyle name="40% - ส่วนที่ถูกเน้น2 19" xfId="305"/>
    <cellStyle name="40% - ส่วนที่ถูกเน้น2 2" xfId="306"/>
    <cellStyle name="40% - ส่วนที่ถูกเน้น2 20" xfId="307"/>
    <cellStyle name="40% - ส่วนที่ถูกเน้น2 21" xfId="308"/>
    <cellStyle name="40% - ส่วนที่ถูกเน้น2 22" xfId="309"/>
    <cellStyle name="40% - ส่วนที่ถูกเน้น2 23" xfId="310"/>
    <cellStyle name="40% - ส่วนที่ถูกเน้น2 24" xfId="311"/>
    <cellStyle name="40% - ส่วนที่ถูกเน้น2 25" xfId="312"/>
    <cellStyle name="40% - ส่วนที่ถูกเน้น2 26" xfId="313"/>
    <cellStyle name="40% - ส่วนที่ถูกเน้น2 27" xfId="314"/>
    <cellStyle name="40% - ส่วนที่ถูกเน้น2 28" xfId="315"/>
    <cellStyle name="40% - ส่วนที่ถูกเน้น2 29" xfId="316"/>
    <cellStyle name="40% - ส่วนที่ถูกเน้น2 3" xfId="317"/>
    <cellStyle name="40% - ส่วนที่ถูกเน้น2 30" xfId="318"/>
    <cellStyle name="40% - ส่วนที่ถูกเน้น2 31" xfId="319"/>
    <cellStyle name="40% - ส่วนที่ถูกเน้น2 32" xfId="320"/>
    <cellStyle name="40% - ส่วนที่ถูกเน้น2 33" xfId="321"/>
    <cellStyle name="40% - ส่วนที่ถูกเน้น2 34" xfId="322"/>
    <cellStyle name="40% - ส่วนที่ถูกเน้น2 35" xfId="323"/>
    <cellStyle name="40% - ส่วนที่ถูกเน้น2 36" xfId="324"/>
    <cellStyle name="40% - ส่วนที่ถูกเน้น2 37" xfId="325"/>
    <cellStyle name="40% - ส่วนที่ถูกเน้น2 38" xfId="326"/>
    <cellStyle name="40% - ส่วนที่ถูกเน้น2 39" xfId="327"/>
    <cellStyle name="40% - ส่วนที่ถูกเน้น2 4" xfId="328"/>
    <cellStyle name="40% - ส่วนที่ถูกเน้น2 40" xfId="329"/>
    <cellStyle name="40% - ส่วนที่ถูกเน้น2 5" xfId="330"/>
    <cellStyle name="40% - ส่วนที่ถูกเน้น2 6" xfId="331"/>
    <cellStyle name="40% - ส่วนที่ถูกเน้น2 7" xfId="332"/>
    <cellStyle name="40% - ส่วนที่ถูกเน้น2 8" xfId="333"/>
    <cellStyle name="40% - ส่วนที่ถูกเน้น2 9" xfId="334"/>
    <cellStyle name="40% - ส่วนที่ถูกเน้น3" xfId="335"/>
    <cellStyle name="40% - ส่วนที่ถูกเน้น3 10" xfId="336"/>
    <cellStyle name="40% - ส่วนที่ถูกเน้น3 11" xfId="337"/>
    <cellStyle name="40% - ส่วนที่ถูกเน้น3 12" xfId="338"/>
    <cellStyle name="40% - ส่วนที่ถูกเน้น3 13" xfId="339"/>
    <cellStyle name="40% - ส่วนที่ถูกเน้น3 14" xfId="340"/>
    <cellStyle name="40% - ส่วนที่ถูกเน้น3 15" xfId="341"/>
    <cellStyle name="40% - ส่วนที่ถูกเน้น3 16" xfId="342"/>
    <cellStyle name="40% - ส่วนที่ถูกเน้น3 17" xfId="343"/>
    <cellStyle name="40% - ส่วนที่ถูกเน้น3 18" xfId="344"/>
    <cellStyle name="40% - ส่วนที่ถูกเน้น3 19" xfId="345"/>
    <cellStyle name="40% - ส่วนที่ถูกเน้น3 2" xfId="346"/>
    <cellStyle name="40% - ส่วนที่ถูกเน้น3 20" xfId="347"/>
    <cellStyle name="40% - ส่วนที่ถูกเน้น3 21" xfId="348"/>
    <cellStyle name="40% - ส่วนที่ถูกเน้น3 22" xfId="349"/>
    <cellStyle name="40% - ส่วนที่ถูกเน้น3 23" xfId="350"/>
    <cellStyle name="40% - ส่วนที่ถูกเน้น3 24" xfId="351"/>
    <cellStyle name="40% - ส่วนที่ถูกเน้น3 25" xfId="352"/>
    <cellStyle name="40% - ส่วนที่ถูกเน้น3 26" xfId="353"/>
    <cellStyle name="40% - ส่วนที่ถูกเน้น3 27" xfId="354"/>
    <cellStyle name="40% - ส่วนที่ถูกเน้น3 28" xfId="355"/>
    <cellStyle name="40% - ส่วนที่ถูกเน้น3 29" xfId="356"/>
    <cellStyle name="40% - ส่วนที่ถูกเน้น3 3" xfId="357"/>
    <cellStyle name="40% - ส่วนที่ถูกเน้น3 30" xfId="358"/>
    <cellStyle name="40% - ส่วนที่ถูกเน้น3 31" xfId="359"/>
    <cellStyle name="40% - ส่วนที่ถูกเน้น3 32" xfId="360"/>
    <cellStyle name="40% - ส่วนที่ถูกเน้น3 33" xfId="361"/>
    <cellStyle name="40% - ส่วนที่ถูกเน้น3 34" xfId="362"/>
    <cellStyle name="40% - ส่วนที่ถูกเน้น3 35" xfId="363"/>
    <cellStyle name="40% - ส่วนที่ถูกเน้น3 36" xfId="364"/>
    <cellStyle name="40% - ส่วนที่ถูกเน้น3 37" xfId="365"/>
    <cellStyle name="40% - ส่วนที่ถูกเน้น3 38" xfId="366"/>
    <cellStyle name="40% - ส่วนที่ถูกเน้น3 39" xfId="367"/>
    <cellStyle name="40% - ส่วนที่ถูกเน้น3 4" xfId="368"/>
    <cellStyle name="40% - ส่วนที่ถูกเน้น3 40" xfId="369"/>
    <cellStyle name="40% - ส่วนที่ถูกเน้น3 5" xfId="370"/>
    <cellStyle name="40% - ส่วนที่ถูกเน้น3 6" xfId="371"/>
    <cellStyle name="40% - ส่วนที่ถูกเน้น3 7" xfId="372"/>
    <cellStyle name="40% - ส่วนที่ถูกเน้น3 8" xfId="373"/>
    <cellStyle name="40% - ส่วนที่ถูกเน้น3 9" xfId="374"/>
    <cellStyle name="40% - ส่วนที่ถูกเน้น4" xfId="375"/>
    <cellStyle name="40% - ส่วนที่ถูกเน้น4 10" xfId="376"/>
    <cellStyle name="40% - ส่วนที่ถูกเน้น4 11" xfId="377"/>
    <cellStyle name="40% - ส่วนที่ถูกเน้น4 12" xfId="378"/>
    <cellStyle name="40% - ส่วนที่ถูกเน้น4 13" xfId="379"/>
    <cellStyle name="40% - ส่วนที่ถูกเน้น4 14" xfId="380"/>
    <cellStyle name="40% - ส่วนที่ถูกเน้น4 15" xfId="381"/>
    <cellStyle name="40% - ส่วนที่ถูกเน้น4 16" xfId="382"/>
    <cellStyle name="40% - ส่วนที่ถูกเน้น4 17" xfId="383"/>
    <cellStyle name="40% - ส่วนที่ถูกเน้น4 18" xfId="384"/>
    <cellStyle name="40% - ส่วนที่ถูกเน้น4 19" xfId="385"/>
    <cellStyle name="40% - ส่วนที่ถูกเน้น4 2" xfId="386"/>
    <cellStyle name="40% - ส่วนที่ถูกเน้น4 20" xfId="387"/>
    <cellStyle name="40% - ส่วนที่ถูกเน้น4 21" xfId="388"/>
    <cellStyle name="40% - ส่วนที่ถูกเน้น4 22" xfId="389"/>
    <cellStyle name="40% - ส่วนที่ถูกเน้น4 23" xfId="390"/>
    <cellStyle name="40% - ส่วนที่ถูกเน้น4 24" xfId="391"/>
    <cellStyle name="40% - ส่วนที่ถูกเน้น4 25" xfId="392"/>
    <cellStyle name="40% - ส่วนที่ถูกเน้น4 26" xfId="393"/>
    <cellStyle name="40% - ส่วนที่ถูกเน้น4 27" xfId="394"/>
    <cellStyle name="40% - ส่วนที่ถูกเน้น4 28" xfId="395"/>
    <cellStyle name="40% - ส่วนที่ถูกเน้น4 29" xfId="396"/>
    <cellStyle name="40% - ส่วนที่ถูกเน้น4 3" xfId="397"/>
    <cellStyle name="40% - ส่วนที่ถูกเน้น4 30" xfId="398"/>
    <cellStyle name="40% - ส่วนที่ถูกเน้น4 31" xfId="399"/>
    <cellStyle name="40% - ส่วนที่ถูกเน้น4 32" xfId="400"/>
    <cellStyle name="40% - ส่วนที่ถูกเน้น4 33" xfId="401"/>
    <cellStyle name="40% - ส่วนที่ถูกเน้น4 34" xfId="402"/>
    <cellStyle name="40% - ส่วนที่ถูกเน้น4 35" xfId="403"/>
    <cellStyle name="40% - ส่วนที่ถูกเน้น4 36" xfId="404"/>
    <cellStyle name="40% - ส่วนที่ถูกเน้น4 37" xfId="405"/>
    <cellStyle name="40% - ส่วนที่ถูกเน้น4 38" xfId="406"/>
    <cellStyle name="40% - ส่วนที่ถูกเน้น4 39" xfId="407"/>
    <cellStyle name="40% - ส่วนที่ถูกเน้น4 4" xfId="408"/>
    <cellStyle name="40% - ส่วนที่ถูกเน้น4 40" xfId="409"/>
    <cellStyle name="40% - ส่วนที่ถูกเน้น4 5" xfId="410"/>
    <cellStyle name="40% - ส่วนที่ถูกเน้น4 6" xfId="411"/>
    <cellStyle name="40% - ส่วนที่ถูกเน้น4 7" xfId="412"/>
    <cellStyle name="40% - ส่วนที่ถูกเน้น4 8" xfId="413"/>
    <cellStyle name="40% - ส่วนที่ถูกเน้น4 9" xfId="414"/>
    <cellStyle name="40% - ส่วนที่ถูกเน้น5" xfId="415"/>
    <cellStyle name="40% - ส่วนที่ถูกเน้น5 10" xfId="416"/>
    <cellStyle name="40% - ส่วนที่ถูกเน้น5 11" xfId="417"/>
    <cellStyle name="40% - ส่วนที่ถูกเน้น5 12" xfId="418"/>
    <cellStyle name="40% - ส่วนที่ถูกเน้น5 13" xfId="419"/>
    <cellStyle name="40% - ส่วนที่ถูกเน้น5 14" xfId="420"/>
    <cellStyle name="40% - ส่วนที่ถูกเน้น5 15" xfId="421"/>
    <cellStyle name="40% - ส่วนที่ถูกเน้น5 16" xfId="422"/>
    <cellStyle name="40% - ส่วนที่ถูกเน้น5 17" xfId="423"/>
    <cellStyle name="40% - ส่วนที่ถูกเน้น5 18" xfId="424"/>
    <cellStyle name="40% - ส่วนที่ถูกเน้น5 19" xfId="425"/>
    <cellStyle name="40% - ส่วนที่ถูกเน้น5 2" xfId="426"/>
    <cellStyle name="40% - ส่วนที่ถูกเน้น5 20" xfId="427"/>
    <cellStyle name="40% - ส่วนที่ถูกเน้น5 21" xfId="428"/>
    <cellStyle name="40% - ส่วนที่ถูกเน้น5 22" xfId="429"/>
    <cellStyle name="40% - ส่วนที่ถูกเน้น5 23" xfId="430"/>
    <cellStyle name="40% - ส่วนที่ถูกเน้น5 24" xfId="431"/>
    <cellStyle name="40% - ส่วนที่ถูกเน้น5 25" xfId="432"/>
    <cellStyle name="40% - ส่วนที่ถูกเน้น5 26" xfId="433"/>
    <cellStyle name="40% - ส่วนที่ถูกเน้น5 27" xfId="434"/>
    <cellStyle name="40% - ส่วนที่ถูกเน้น5 28" xfId="435"/>
    <cellStyle name="40% - ส่วนที่ถูกเน้น5 29" xfId="436"/>
    <cellStyle name="40% - ส่วนที่ถูกเน้น5 3" xfId="437"/>
    <cellStyle name="40% - ส่วนที่ถูกเน้น5 30" xfId="438"/>
    <cellStyle name="40% - ส่วนที่ถูกเน้น5 31" xfId="439"/>
    <cellStyle name="40% - ส่วนที่ถูกเน้น5 32" xfId="440"/>
    <cellStyle name="40% - ส่วนที่ถูกเน้น5 33" xfId="441"/>
    <cellStyle name="40% - ส่วนที่ถูกเน้น5 34" xfId="442"/>
    <cellStyle name="40% - ส่วนที่ถูกเน้น5 35" xfId="443"/>
    <cellStyle name="40% - ส่วนที่ถูกเน้น5 36" xfId="444"/>
    <cellStyle name="40% - ส่วนที่ถูกเน้น5 37" xfId="445"/>
    <cellStyle name="40% - ส่วนที่ถูกเน้น5 38" xfId="446"/>
    <cellStyle name="40% - ส่วนที่ถูกเน้น5 39" xfId="447"/>
    <cellStyle name="40% - ส่วนที่ถูกเน้น5 4" xfId="448"/>
    <cellStyle name="40% - ส่วนที่ถูกเน้น5 40" xfId="449"/>
    <cellStyle name="40% - ส่วนที่ถูกเน้น5 5" xfId="450"/>
    <cellStyle name="40% - ส่วนที่ถูกเน้น5 6" xfId="451"/>
    <cellStyle name="40% - ส่วนที่ถูกเน้น5 7" xfId="452"/>
    <cellStyle name="40% - ส่วนที่ถูกเน้น5 8" xfId="453"/>
    <cellStyle name="40% - ส่วนที่ถูกเน้น5 9" xfId="454"/>
    <cellStyle name="40% - ส่วนที่ถูกเน้น6" xfId="455"/>
    <cellStyle name="40% - ส่วนที่ถูกเน้น6 10" xfId="456"/>
    <cellStyle name="40% - ส่วนที่ถูกเน้น6 11" xfId="457"/>
    <cellStyle name="40% - ส่วนที่ถูกเน้น6 12" xfId="458"/>
    <cellStyle name="40% - ส่วนที่ถูกเน้น6 13" xfId="459"/>
    <cellStyle name="40% - ส่วนที่ถูกเน้น6 14" xfId="460"/>
    <cellStyle name="40% - ส่วนที่ถูกเน้น6 15" xfId="461"/>
    <cellStyle name="40% - ส่วนที่ถูกเน้น6 16" xfId="462"/>
    <cellStyle name="40% - ส่วนที่ถูกเน้น6 17" xfId="463"/>
    <cellStyle name="40% - ส่วนที่ถูกเน้น6 18" xfId="464"/>
    <cellStyle name="40% - ส่วนที่ถูกเน้น6 19" xfId="465"/>
    <cellStyle name="40% - ส่วนที่ถูกเน้น6 2" xfId="466"/>
    <cellStyle name="40% - ส่วนที่ถูกเน้น6 20" xfId="467"/>
    <cellStyle name="40% - ส่วนที่ถูกเน้น6 21" xfId="468"/>
    <cellStyle name="40% - ส่วนที่ถูกเน้น6 22" xfId="469"/>
    <cellStyle name="40% - ส่วนที่ถูกเน้น6 23" xfId="470"/>
    <cellStyle name="40% - ส่วนที่ถูกเน้น6 24" xfId="471"/>
    <cellStyle name="40% - ส่วนที่ถูกเน้น6 25" xfId="472"/>
    <cellStyle name="40% - ส่วนที่ถูกเน้น6 26" xfId="473"/>
    <cellStyle name="40% - ส่วนที่ถูกเน้น6 27" xfId="474"/>
    <cellStyle name="40% - ส่วนที่ถูกเน้น6 28" xfId="475"/>
    <cellStyle name="40% - ส่วนที่ถูกเน้น6 29" xfId="476"/>
    <cellStyle name="40% - ส่วนที่ถูกเน้น6 3" xfId="477"/>
    <cellStyle name="40% - ส่วนที่ถูกเน้น6 30" xfId="478"/>
    <cellStyle name="40% - ส่วนที่ถูกเน้น6 31" xfId="479"/>
    <cellStyle name="40% - ส่วนที่ถูกเน้น6 32" xfId="480"/>
    <cellStyle name="40% - ส่วนที่ถูกเน้น6 33" xfId="481"/>
    <cellStyle name="40% - ส่วนที่ถูกเน้น6 34" xfId="482"/>
    <cellStyle name="40% - ส่วนที่ถูกเน้น6 35" xfId="483"/>
    <cellStyle name="40% - ส่วนที่ถูกเน้น6 36" xfId="484"/>
    <cellStyle name="40% - ส่วนที่ถูกเน้น6 37" xfId="485"/>
    <cellStyle name="40% - ส่วนที่ถูกเน้น6 38" xfId="486"/>
    <cellStyle name="40% - ส่วนที่ถูกเน้น6 39" xfId="487"/>
    <cellStyle name="40% - ส่วนที่ถูกเน้น6 4" xfId="488"/>
    <cellStyle name="40% - ส่วนที่ถูกเน้น6 40" xfId="489"/>
    <cellStyle name="40% - ส่วนที่ถูกเน้น6 5" xfId="490"/>
    <cellStyle name="40% - ส่วนที่ถูกเน้น6 6" xfId="491"/>
    <cellStyle name="40% - ส่วนที่ถูกเน้น6 7" xfId="492"/>
    <cellStyle name="40% - ส่วนที่ถูกเน้น6 8" xfId="493"/>
    <cellStyle name="40% - ส่วนที่ถูกเน้น6 9" xfId="494"/>
    <cellStyle name="60% - ส่วนที่ถูกเน้น1" xfId="495"/>
    <cellStyle name="60% - ส่วนที่ถูกเน้น1 10" xfId="496"/>
    <cellStyle name="60% - ส่วนที่ถูกเน้น1 11" xfId="497"/>
    <cellStyle name="60% - ส่วนที่ถูกเน้น1 12" xfId="498"/>
    <cellStyle name="60% - ส่วนที่ถูกเน้น1 13" xfId="499"/>
    <cellStyle name="60% - ส่วนที่ถูกเน้น1 14" xfId="500"/>
    <cellStyle name="60% - ส่วนที่ถูกเน้น1 15" xfId="501"/>
    <cellStyle name="60% - ส่วนที่ถูกเน้น1 16" xfId="502"/>
    <cellStyle name="60% - ส่วนที่ถูกเน้น1 17" xfId="503"/>
    <cellStyle name="60% - ส่วนที่ถูกเน้น1 18" xfId="504"/>
    <cellStyle name="60% - ส่วนที่ถูกเน้น1 19" xfId="505"/>
    <cellStyle name="60% - ส่วนที่ถูกเน้น1 2" xfId="506"/>
    <cellStyle name="60% - ส่วนที่ถูกเน้น1 20" xfId="507"/>
    <cellStyle name="60% - ส่วนที่ถูกเน้น1 21" xfId="508"/>
    <cellStyle name="60% - ส่วนที่ถูกเน้น1 22" xfId="509"/>
    <cellStyle name="60% - ส่วนที่ถูกเน้น1 23" xfId="510"/>
    <cellStyle name="60% - ส่วนที่ถูกเน้น1 24" xfId="511"/>
    <cellStyle name="60% - ส่วนที่ถูกเน้น1 25" xfId="512"/>
    <cellStyle name="60% - ส่วนที่ถูกเน้น1 26" xfId="513"/>
    <cellStyle name="60% - ส่วนที่ถูกเน้น1 27" xfId="514"/>
    <cellStyle name="60% - ส่วนที่ถูกเน้น1 28" xfId="515"/>
    <cellStyle name="60% - ส่วนที่ถูกเน้น1 29" xfId="516"/>
    <cellStyle name="60% - ส่วนที่ถูกเน้น1 3" xfId="517"/>
    <cellStyle name="60% - ส่วนที่ถูกเน้น1 30" xfId="518"/>
    <cellStyle name="60% - ส่วนที่ถูกเน้น1 31" xfId="519"/>
    <cellStyle name="60% - ส่วนที่ถูกเน้น1 32" xfId="520"/>
    <cellStyle name="60% - ส่วนที่ถูกเน้น1 33" xfId="521"/>
    <cellStyle name="60% - ส่วนที่ถูกเน้น1 34" xfId="522"/>
    <cellStyle name="60% - ส่วนที่ถูกเน้น1 35" xfId="523"/>
    <cellStyle name="60% - ส่วนที่ถูกเน้น1 36" xfId="524"/>
    <cellStyle name="60% - ส่วนที่ถูกเน้น1 37" xfId="525"/>
    <cellStyle name="60% - ส่วนที่ถูกเน้น1 38" xfId="526"/>
    <cellStyle name="60% - ส่วนที่ถูกเน้น1 39" xfId="527"/>
    <cellStyle name="60% - ส่วนที่ถูกเน้น1 4" xfId="528"/>
    <cellStyle name="60% - ส่วนที่ถูกเน้น1 40" xfId="529"/>
    <cellStyle name="60% - ส่วนที่ถูกเน้น1 5" xfId="530"/>
    <cellStyle name="60% - ส่วนที่ถูกเน้น1 6" xfId="531"/>
    <cellStyle name="60% - ส่วนที่ถูกเน้น1 7" xfId="532"/>
    <cellStyle name="60% - ส่วนที่ถูกเน้น1 8" xfId="533"/>
    <cellStyle name="60% - ส่วนที่ถูกเน้น1 9" xfId="534"/>
    <cellStyle name="60% - ส่วนที่ถูกเน้น2" xfId="535"/>
    <cellStyle name="60% - ส่วนที่ถูกเน้น2 10" xfId="536"/>
    <cellStyle name="60% - ส่วนที่ถูกเน้น2 11" xfId="537"/>
    <cellStyle name="60% - ส่วนที่ถูกเน้น2 12" xfId="538"/>
    <cellStyle name="60% - ส่วนที่ถูกเน้น2 13" xfId="539"/>
    <cellStyle name="60% - ส่วนที่ถูกเน้น2 14" xfId="540"/>
    <cellStyle name="60% - ส่วนที่ถูกเน้น2 15" xfId="541"/>
    <cellStyle name="60% - ส่วนที่ถูกเน้น2 16" xfId="542"/>
    <cellStyle name="60% - ส่วนที่ถูกเน้น2 17" xfId="543"/>
    <cellStyle name="60% - ส่วนที่ถูกเน้น2 18" xfId="544"/>
    <cellStyle name="60% - ส่วนที่ถูกเน้น2 19" xfId="545"/>
    <cellStyle name="60% - ส่วนที่ถูกเน้น2 2" xfId="546"/>
    <cellStyle name="60% - ส่วนที่ถูกเน้น2 20" xfId="547"/>
    <cellStyle name="60% - ส่วนที่ถูกเน้น2 21" xfId="548"/>
    <cellStyle name="60% - ส่วนที่ถูกเน้น2 22" xfId="549"/>
    <cellStyle name="60% - ส่วนที่ถูกเน้น2 23" xfId="550"/>
    <cellStyle name="60% - ส่วนที่ถูกเน้น2 24" xfId="551"/>
    <cellStyle name="60% - ส่วนที่ถูกเน้น2 25" xfId="552"/>
    <cellStyle name="60% - ส่วนที่ถูกเน้น2 26" xfId="553"/>
    <cellStyle name="60% - ส่วนที่ถูกเน้น2 27" xfId="554"/>
    <cellStyle name="60% - ส่วนที่ถูกเน้น2 28" xfId="555"/>
    <cellStyle name="60% - ส่วนที่ถูกเน้น2 29" xfId="556"/>
    <cellStyle name="60% - ส่วนที่ถูกเน้น2 3" xfId="557"/>
    <cellStyle name="60% - ส่วนที่ถูกเน้น2 30" xfId="558"/>
    <cellStyle name="60% - ส่วนที่ถูกเน้น2 31" xfId="559"/>
    <cellStyle name="60% - ส่วนที่ถูกเน้น2 32" xfId="560"/>
    <cellStyle name="60% - ส่วนที่ถูกเน้น2 33" xfId="561"/>
    <cellStyle name="60% - ส่วนที่ถูกเน้น2 34" xfId="562"/>
    <cellStyle name="60% - ส่วนที่ถูกเน้น2 35" xfId="563"/>
    <cellStyle name="60% - ส่วนที่ถูกเน้น2 36" xfId="564"/>
    <cellStyle name="60% - ส่วนที่ถูกเน้น2 37" xfId="565"/>
    <cellStyle name="60% - ส่วนที่ถูกเน้น2 38" xfId="566"/>
    <cellStyle name="60% - ส่วนที่ถูกเน้น2 39" xfId="567"/>
    <cellStyle name="60% - ส่วนที่ถูกเน้น2 4" xfId="568"/>
    <cellStyle name="60% - ส่วนที่ถูกเน้น2 40" xfId="569"/>
    <cellStyle name="60% - ส่วนที่ถูกเน้น2 5" xfId="570"/>
    <cellStyle name="60% - ส่วนที่ถูกเน้น2 6" xfId="571"/>
    <cellStyle name="60% - ส่วนที่ถูกเน้น2 7" xfId="572"/>
    <cellStyle name="60% - ส่วนที่ถูกเน้น2 8" xfId="573"/>
    <cellStyle name="60% - ส่วนที่ถูกเน้น2 9" xfId="574"/>
    <cellStyle name="60% - ส่วนที่ถูกเน้น3" xfId="575"/>
    <cellStyle name="60% - ส่วนที่ถูกเน้น3 10" xfId="576"/>
    <cellStyle name="60% - ส่วนที่ถูกเน้น3 11" xfId="577"/>
    <cellStyle name="60% - ส่วนที่ถูกเน้น3 12" xfId="578"/>
    <cellStyle name="60% - ส่วนที่ถูกเน้น3 13" xfId="579"/>
    <cellStyle name="60% - ส่วนที่ถูกเน้น3 14" xfId="580"/>
    <cellStyle name="60% - ส่วนที่ถูกเน้น3 15" xfId="581"/>
    <cellStyle name="60% - ส่วนที่ถูกเน้น3 16" xfId="582"/>
    <cellStyle name="60% - ส่วนที่ถูกเน้น3 17" xfId="583"/>
    <cellStyle name="60% - ส่วนที่ถูกเน้น3 18" xfId="584"/>
    <cellStyle name="60% - ส่วนที่ถูกเน้น3 19" xfId="585"/>
    <cellStyle name="60% - ส่วนที่ถูกเน้น3 2" xfId="586"/>
    <cellStyle name="60% - ส่วนที่ถูกเน้น3 20" xfId="587"/>
    <cellStyle name="60% - ส่วนที่ถูกเน้น3 21" xfId="588"/>
    <cellStyle name="60% - ส่วนที่ถูกเน้น3 22" xfId="589"/>
    <cellStyle name="60% - ส่วนที่ถูกเน้น3 23" xfId="590"/>
    <cellStyle name="60% - ส่วนที่ถูกเน้น3 24" xfId="591"/>
    <cellStyle name="60% - ส่วนที่ถูกเน้น3 25" xfId="592"/>
    <cellStyle name="60% - ส่วนที่ถูกเน้น3 26" xfId="593"/>
    <cellStyle name="60% - ส่วนที่ถูกเน้น3 27" xfId="594"/>
    <cellStyle name="60% - ส่วนที่ถูกเน้น3 28" xfId="595"/>
    <cellStyle name="60% - ส่วนที่ถูกเน้น3 29" xfId="596"/>
    <cellStyle name="60% - ส่วนที่ถูกเน้น3 3" xfId="597"/>
    <cellStyle name="60% - ส่วนที่ถูกเน้น3 30" xfId="598"/>
    <cellStyle name="60% - ส่วนที่ถูกเน้น3 31" xfId="599"/>
    <cellStyle name="60% - ส่วนที่ถูกเน้น3 32" xfId="600"/>
    <cellStyle name="60% - ส่วนที่ถูกเน้น3 33" xfId="601"/>
    <cellStyle name="60% - ส่วนที่ถูกเน้น3 34" xfId="602"/>
    <cellStyle name="60% - ส่วนที่ถูกเน้น3 35" xfId="603"/>
    <cellStyle name="60% - ส่วนที่ถูกเน้น3 36" xfId="604"/>
    <cellStyle name="60% - ส่วนที่ถูกเน้น3 37" xfId="605"/>
    <cellStyle name="60% - ส่วนที่ถูกเน้น3 38" xfId="606"/>
    <cellStyle name="60% - ส่วนที่ถูกเน้น3 39" xfId="607"/>
    <cellStyle name="60% - ส่วนที่ถูกเน้น3 4" xfId="608"/>
    <cellStyle name="60% - ส่วนที่ถูกเน้น3 40" xfId="609"/>
    <cellStyle name="60% - ส่วนที่ถูกเน้น3 5" xfId="610"/>
    <cellStyle name="60% - ส่วนที่ถูกเน้น3 6" xfId="611"/>
    <cellStyle name="60% - ส่วนที่ถูกเน้น3 7" xfId="612"/>
    <cellStyle name="60% - ส่วนที่ถูกเน้น3 8" xfId="613"/>
    <cellStyle name="60% - ส่วนที่ถูกเน้น3 9" xfId="614"/>
    <cellStyle name="60% - ส่วนที่ถูกเน้น4" xfId="615"/>
    <cellStyle name="60% - ส่วนที่ถูกเน้น4 10" xfId="616"/>
    <cellStyle name="60% - ส่วนที่ถูกเน้น4 11" xfId="617"/>
    <cellStyle name="60% - ส่วนที่ถูกเน้น4 12" xfId="618"/>
    <cellStyle name="60% - ส่วนที่ถูกเน้น4 13" xfId="619"/>
    <cellStyle name="60% - ส่วนที่ถูกเน้น4 14" xfId="620"/>
    <cellStyle name="60% - ส่วนที่ถูกเน้น4 15" xfId="621"/>
    <cellStyle name="60% - ส่วนที่ถูกเน้น4 16" xfId="622"/>
    <cellStyle name="60% - ส่วนที่ถูกเน้น4 17" xfId="623"/>
    <cellStyle name="60% - ส่วนที่ถูกเน้น4 18" xfId="624"/>
    <cellStyle name="60% - ส่วนที่ถูกเน้น4 19" xfId="625"/>
    <cellStyle name="60% - ส่วนที่ถูกเน้น4 2" xfId="626"/>
    <cellStyle name="60% - ส่วนที่ถูกเน้น4 20" xfId="627"/>
    <cellStyle name="60% - ส่วนที่ถูกเน้น4 21" xfId="628"/>
    <cellStyle name="60% - ส่วนที่ถูกเน้น4 22" xfId="629"/>
    <cellStyle name="60% - ส่วนที่ถูกเน้น4 23" xfId="630"/>
    <cellStyle name="60% - ส่วนที่ถูกเน้น4 24" xfId="631"/>
    <cellStyle name="60% - ส่วนที่ถูกเน้น4 25" xfId="632"/>
    <cellStyle name="60% - ส่วนที่ถูกเน้น4 26" xfId="633"/>
    <cellStyle name="60% - ส่วนที่ถูกเน้น4 27" xfId="634"/>
    <cellStyle name="60% - ส่วนที่ถูกเน้น4 28" xfId="635"/>
    <cellStyle name="60% - ส่วนที่ถูกเน้น4 29" xfId="636"/>
    <cellStyle name="60% - ส่วนที่ถูกเน้น4 3" xfId="637"/>
    <cellStyle name="60% - ส่วนที่ถูกเน้น4 30" xfId="638"/>
    <cellStyle name="60% - ส่วนที่ถูกเน้น4 31" xfId="639"/>
    <cellStyle name="60% - ส่วนที่ถูกเน้น4 32" xfId="640"/>
    <cellStyle name="60% - ส่วนที่ถูกเน้น4 33" xfId="641"/>
    <cellStyle name="60% - ส่วนที่ถูกเน้น4 34" xfId="642"/>
    <cellStyle name="60% - ส่วนที่ถูกเน้น4 35" xfId="643"/>
    <cellStyle name="60% - ส่วนที่ถูกเน้น4 36" xfId="644"/>
    <cellStyle name="60% - ส่วนที่ถูกเน้น4 37" xfId="645"/>
    <cellStyle name="60% - ส่วนที่ถูกเน้น4 38" xfId="646"/>
    <cellStyle name="60% - ส่วนที่ถูกเน้น4 39" xfId="647"/>
    <cellStyle name="60% - ส่วนที่ถูกเน้น4 4" xfId="648"/>
    <cellStyle name="60% - ส่วนที่ถูกเน้น4 40" xfId="649"/>
    <cellStyle name="60% - ส่วนที่ถูกเน้น4 5" xfId="650"/>
    <cellStyle name="60% - ส่วนที่ถูกเน้น4 6" xfId="651"/>
    <cellStyle name="60% - ส่วนที่ถูกเน้น4 7" xfId="652"/>
    <cellStyle name="60% - ส่วนที่ถูกเน้น4 8" xfId="653"/>
    <cellStyle name="60% - ส่วนที่ถูกเน้น4 9" xfId="654"/>
    <cellStyle name="60% - ส่วนที่ถูกเน้น5" xfId="655"/>
    <cellStyle name="60% - ส่วนที่ถูกเน้น5 10" xfId="656"/>
    <cellStyle name="60% - ส่วนที่ถูกเน้น5 11" xfId="657"/>
    <cellStyle name="60% - ส่วนที่ถูกเน้น5 12" xfId="658"/>
    <cellStyle name="60% - ส่วนที่ถูกเน้น5 13" xfId="659"/>
    <cellStyle name="60% - ส่วนที่ถูกเน้น5 14" xfId="660"/>
    <cellStyle name="60% - ส่วนที่ถูกเน้น5 15" xfId="661"/>
    <cellStyle name="60% - ส่วนที่ถูกเน้น5 16" xfId="662"/>
    <cellStyle name="60% - ส่วนที่ถูกเน้น5 17" xfId="663"/>
    <cellStyle name="60% - ส่วนที่ถูกเน้น5 18" xfId="664"/>
    <cellStyle name="60% - ส่วนที่ถูกเน้น5 19" xfId="665"/>
    <cellStyle name="60% - ส่วนที่ถูกเน้น5 2" xfId="666"/>
    <cellStyle name="60% - ส่วนที่ถูกเน้น5 20" xfId="667"/>
    <cellStyle name="60% - ส่วนที่ถูกเน้น5 21" xfId="668"/>
    <cellStyle name="60% - ส่วนที่ถูกเน้น5 22" xfId="669"/>
    <cellStyle name="60% - ส่วนที่ถูกเน้น5 23" xfId="670"/>
    <cellStyle name="60% - ส่วนที่ถูกเน้น5 24" xfId="671"/>
    <cellStyle name="60% - ส่วนที่ถูกเน้น5 25" xfId="672"/>
    <cellStyle name="60% - ส่วนที่ถูกเน้น5 26" xfId="673"/>
    <cellStyle name="60% - ส่วนที่ถูกเน้น5 27" xfId="674"/>
    <cellStyle name="60% - ส่วนที่ถูกเน้น5 28" xfId="675"/>
    <cellStyle name="60% - ส่วนที่ถูกเน้น5 29" xfId="676"/>
    <cellStyle name="60% - ส่วนที่ถูกเน้น5 3" xfId="677"/>
    <cellStyle name="60% - ส่วนที่ถูกเน้น5 30" xfId="678"/>
    <cellStyle name="60% - ส่วนที่ถูกเน้น5 31" xfId="679"/>
    <cellStyle name="60% - ส่วนที่ถูกเน้น5 32" xfId="680"/>
    <cellStyle name="60% - ส่วนที่ถูกเน้น5 33" xfId="681"/>
    <cellStyle name="60% - ส่วนที่ถูกเน้น5 34" xfId="682"/>
    <cellStyle name="60% - ส่วนที่ถูกเน้น5 35" xfId="683"/>
    <cellStyle name="60% - ส่วนที่ถูกเน้น5 36" xfId="684"/>
    <cellStyle name="60% - ส่วนที่ถูกเน้น5 37" xfId="685"/>
    <cellStyle name="60% - ส่วนที่ถูกเน้น5 38" xfId="686"/>
    <cellStyle name="60% - ส่วนที่ถูกเน้น5 39" xfId="687"/>
    <cellStyle name="60% - ส่วนที่ถูกเน้น5 4" xfId="688"/>
    <cellStyle name="60% - ส่วนที่ถูกเน้น5 40" xfId="689"/>
    <cellStyle name="60% - ส่วนที่ถูกเน้น5 5" xfId="690"/>
    <cellStyle name="60% - ส่วนที่ถูกเน้น5 6" xfId="691"/>
    <cellStyle name="60% - ส่วนที่ถูกเน้น5 7" xfId="692"/>
    <cellStyle name="60% - ส่วนที่ถูกเน้น5 8" xfId="693"/>
    <cellStyle name="60% - ส่วนที่ถูกเน้น5 9" xfId="694"/>
    <cellStyle name="60% - ส่วนที่ถูกเน้น6" xfId="695"/>
    <cellStyle name="60% - ส่วนที่ถูกเน้น6 10" xfId="696"/>
    <cellStyle name="60% - ส่วนที่ถูกเน้น6 11" xfId="697"/>
    <cellStyle name="60% - ส่วนที่ถูกเน้น6 12" xfId="698"/>
    <cellStyle name="60% - ส่วนที่ถูกเน้น6 13" xfId="699"/>
    <cellStyle name="60% - ส่วนที่ถูกเน้น6 14" xfId="700"/>
    <cellStyle name="60% - ส่วนที่ถูกเน้น6 15" xfId="701"/>
    <cellStyle name="60% - ส่วนที่ถูกเน้น6 16" xfId="702"/>
    <cellStyle name="60% - ส่วนที่ถูกเน้น6 17" xfId="703"/>
    <cellStyle name="60% - ส่วนที่ถูกเน้น6 18" xfId="704"/>
    <cellStyle name="60% - ส่วนที่ถูกเน้น6 19" xfId="705"/>
    <cellStyle name="60% - ส่วนที่ถูกเน้น6 2" xfId="706"/>
    <cellStyle name="60% - ส่วนที่ถูกเน้น6 20" xfId="707"/>
    <cellStyle name="60% - ส่วนที่ถูกเน้น6 21" xfId="708"/>
    <cellStyle name="60% - ส่วนที่ถูกเน้น6 22" xfId="709"/>
    <cellStyle name="60% - ส่วนที่ถูกเน้น6 23" xfId="710"/>
    <cellStyle name="60% - ส่วนที่ถูกเน้น6 24" xfId="711"/>
    <cellStyle name="60% - ส่วนที่ถูกเน้น6 25" xfId="712"/>
    <cellStyle name="60% - ส่วนที่ถูกเน้น6 26" xfId="713"/>
    <cellStyle name="60% - ส่วนที่ถูกเน้น6 27" xfId="714"/>
    <cellStyle name="60% - ส่วนที่ถูกเน้น6 28" xfId="715"/>
    <cellStyle name="60% - ส่วนที่ถูกเน้น6 29" xfId="716"/>
    <cellStyle name="60% - ส่วนที่ถูกเน้น6 3" xfId="717"/>
    <cellStyle name="60% - ส่วนที่ถูกเน้น6 30" xfId="718"/>
    <cellStyle name="60% - ส่วนที่ถูกเน้น6 31" xfId="719"/>
    <cellStyle name="60% - ส่วนที่ถูกเน้น6 32" xfId="720"/>
    <cellStyle name="60% - ส่วนที่ถูกเน้น6 33" xfId="721"/>
    <cellStyle name="60% - ส่วนที่ถูกเน้น6 34" xfId="722"/>
    <cellStyle name="60% - ส่วนที่ถูกเน้น6 35" xfId="723"/>
    <cellStyle name="60% - ส่วนที่ถูกเน้น6 36" xfId="724"/>
    <cellStyle name="60% - ส่วนที่ถูกเน้น6 37" xfId="725"/>
    <cellStyle name="60% - ส่วนที่ถูกเน้น6 38" xfId="726"/>
    <cellStyle name="60% - ส่วนที่ถูกเน้น6 39" xfId="727"/>
    <cellStyle name="60% - ส่วนที่ถูกเน้น6 4" xfId="728"/>
    <cellStyle name="60% - ส่วนที่ถูกเน้น6 40" xfId="729"/>
    <cellStyle name="60% - ส่วนที่ถูกเน้น6 5" xfId="730"/>
    <cellStyle name="60% - ส่วนที่ถูกเน้น6 6" xfId="731"/>
    <cellStyle name="60% - ส่วนที่ถูกเน้น6 7" xfId="732"/>
    <cellStyle name="60% - ส่วนที่ถูกเน้น6 8" xfId="733"/>
    <cellStyle name="60% - ส่วนที่ถูกเน้น6 9" xfId="734"/>
    <cellStyle name="Comma" xfId="735"/>
    <cellStyle name="Comma [0]" xfId="736"/>
    <cellStyle name="Currency" xfId="737"/>
    <cellStyle name="Currency [0]" xfId="738"/>
    <cellStyle name="Followed Hyperlink" xfId="739"/>
    <cellStyle name="Hyperlink" xfId="740"/>
    <cellStyle name="Percent" xfId="741"/>
    <cellStyle name="การคำนวณ" xfId="742"/>
    <cellStyle name="การคำนวณ 10" xfId="743"/>
    <cellStyle name="การคำนวณ 11" xfId="744"/>
    <cellStyle name="การคำนวณ 12" xfId="745"/>
    <cellStyle name="การคำนวณ 13" xfId="746"/>
    <cellStyle name="การคำนวณ 14" xfId="747"/>
    <cellStyle name="การคำนวณ 15" xfId="748"/>
    <cellStyle name="การคำนวณ 16" xfId="749"/>
    <cellStyle name="การคำนวณ 17" xfId="750"/>
    <cellStyle name="การคำนวณ 18" xfId="751"/>
    <cellStyle name="การคำนวณ 19" xfId="752"/>
    <cellStyle name="การคำนวณ 2" xfId="753"/>
    <cellStyle name="การคำนวณ 20" xfId="754"/>
    <cellStyle name="การคำนวณ 21" xfId="755"/>
    <cellStyle name="การคำนวณ 22" xfId="756"/>
    <cellStyle name="การคำนวณ 23" xfId="757"/>
    <cellStyle name="การคำนวณ 24" xfId="758"/>
    <cellStyle name="การคำนวณ 25" xfId="759"/>
    <cellStyle name="การคำนวณ 26" xfId="760"/>
    <cellStyle name="การคำนวณ 27" xfId="761"/>
    <cellStyle name="การคำนวณ 28" xfId="762"/>
    <cellStyle name="การคำนวณ 29" xfId="763"/>
    <cellStyle name="การคำนวณ 3" xfId="764"/>
    <cellStyle name="การคำนวณ 30" xfId="765"/>
    <cellStyle name="การคำนวณ 31" xfId="766"/>
    <cellStyle name="การคำนวณ 32" xfId="767"/>
    <cellStyle name="การคำนวณ 33" xfId="768"/>
    <cellStyle name="การคำนวณ 34" xfId="769"/>
    <cellStyle name="การคำนวณ 35" xfId="770"/>
    <cellStyle name="การคำนวณ 36" xfId="771"/>
    <cellStyle name="การคำนวณ 37" xfId="772"/>
    <cellStyle name="การคำนวณ 38" xfId="773"/>
    <cellStyle name="การคำนวณ 39" xfId="774"/>
    <cellStyle name="การคำนวณ 4" xfId="775"/>
    <cellStyle name="การคำนวณ 40" xfId="776"/>
    <cellStyle name="การคำนวณ 5" xfId="777"/>
    <cellStyle name="การคำนวณ 6" xfId="778"/>
    <cellStyle name="การคำนวณ 7" xfId="779"/>
    <cellStyle name="การคำนวณ 8" xfId="780"/>
    <cellStyle name="การคำนวณ 9" xfId="781"/>
    <cellStyle name="ข้อความเตือน" xfId="782"/>
    <cellStyle name="ข้อความเตือน 10" xfId="783"/>
    <cellStyle name="ข้อความเตือน 11" xfId="784"/>
    <cellStyle name="ข้อความเตือน 12" xfId="785"/>
    <cellStyle name="ข้อความเตือน 13" xfId="786"/>
    <cellStyle name="ข้อความเตือน 14" xfId="787"/>
    <cellStyle name="ข้อความเตือน 15" xfId="788"/>
    <cellStyle name="ข้อความเตือน 16" xfId="789"/>
    <cellStyle name="ข้อความเตือน 17" xfId="790"/>
    <cellStyle name="ข้อความเตือน 18" xfId="791"/>
    <cellStyle name="ข้อความเตือน 19" xfId="792"/>
    <cellStyle name="ข้อความเตือน 2" xfId="793"/>
    <cellStyle name="ข้อความเตือน 20" xfId="794"/>
    <cellStyle name="ข้อความเตือน 21" xfId="795"/>
    <cellStyle name="ข้อความเตือน 22" xfId="796"/>
    <cellStyle name="ข้อความเตือน 23" xfId="797"/>
    <cellStyle name="ข้อความเตือน 24" xfId="798"/>
    <cellStyle name="ข้อความเตือน 25" xfId="799"/>
    <cellStyle name="ข้อความเตือน 26" xfId="800"/>
    <cellStyle name="ข้อความเตือน 27" xfId="801"/>
    <cellStyle name="ข้อความเตือน 28" xfId="802"/>
    <cellStyle name="ข้อความเตือน 29" xfId="803"/>
    <cellStyle name="ข้อความเตือน 3" xfId="804"/>
    <cellStyle name="ข้อความเตือน 30" xfId="805"/>
    <cellStyle name="ข้อความเตือน 31" xfId="806"/>
    <cellStyle name="ข้อความเตือน 32" xfId="807"/>
    <cellStyle name="ข้อความเตือน 33" xfId="808"/>
    <cellStyle name="ข้อความเตือน 34" xfId="809"/>
    <cellStyle name="ข้อความเตือน 35" xfId="810"/>
    <cellStyle name="ข้อความเตือน 36" xfId="811"/>
    <cellStyle name="ข้อความเตือน 37" xfId="812"/>
    <cellStyle name="ข้อความเตือน 38" xfId="813"/>
    <cellStyle name="ข้อความเตือน 39" xfId="814"/>
    <cellStyle name="ข้อความเตือน 4" xfId="815"/>
    <cellStyle name="ข้อความเตือน 40" xfId="816"/>
    <cellStyle name="ข้อความเตือน 5" xfId="817"/>
    <cellStyle name="ข้อความเตือน 6" xfId="818"/>
    <cellStyle name="ข้อความเตือน 7" xfId="819"/>
    <cellStyle name="ข้อความเตือน 8" xfId="820"/>
    <cellStyle name="ข้อความเตือน 9" xfId="821"/>
    <cellStyle name="ข้อความอธิบาย" xfId="822"/>
    <cellStyle name="ข้อความอธิบาย 10" xfId="823"/>
    <cellStyle name="ข้อความอธิบาย 11" xfId="824"/>
    <cellStyle name="ข้อความอธิบาย 12" xfId="825"/>
    <cellStyle name="ข้อความอธิบาย 13" xfId="826"/>
    <cellStyle name="ข้อความอธิบาย 14" xfId="827"/>
    <cellStyle name="ข้อความอธิบาย 15" xfId="828"/>
    <cellStyle name="ข้อความอธิบาย 16" xfId="829"/>
    <cellStyle name="ข้อความอธิบาย 17" xfId="830"/>
    <cellStyle name="ข้อความอธิบาย 18" xfId="831"/>
    <cellStyle name="ข้อความอธิบาย 19" xfId="832"/>
    <cellStyle name="ข้อความอธิบาย 2" xfId="833"/>
    <cellStyle name="ข้อความอธิบาย 20" xfId="834"/>
    <cellStyle name="ข้อความอธิบาย 21" xfId="835"/>
    <cellStyle name="ข้อความอธิบาย 22" xfId="836"/>
    <cellStyle name="ข้อความอธิบาย 23" xfId="837"/>
    <cellStyle name="ข้อความอธิบาย 24" xfId="838"/>
    <cellStyle name="ข้อความอธิบาย 25" xfId="839"/>
    <cellStyle name="ข้อความอธิบาย 26" xfId="840"/>
    <cellStyle name="ข้อความอธิบาย 27" xfId="841"/>
    <cellStyle name="ข้อความอธิบาย 28" xfId="842"/>
    <cellStyle name="ข้อความอธิบาย 29" xfId="843"/>
    <cellStyle name="ข้อความอธิบาย 3" xfId="844"/>
    <cellStyle name="ข้อความอธิบาย 30" xfId="845"/>
    <cellStyle name="ข้อความอธิบาย 31" xfId="846"/>
    <cellStyle name="ข้อความอธิบาย 32" xfId="847"/>
    <cellStyle name="ข้อความอธิบาย 33" xfId="848"/>
    <cellStyle name="ข้อความอธิบาย 34" xfId="849"/>
    <cellStyle name="ข้อความอธิบาย 35" xfId="850"/>
    <cellStyle name="ข้อความอธิบาย 36" xfId="851"/>
    <cellStyle name="ข้อความอธิบาย 37" xfId="852"/>
    <cellStyle name="ข้อความอธิบาย 38" xfId="853"/>
    <cellStyle name="ข้อความอธิบาย 39" xfId="854"/>
    <cellStyle name="ข้อความอธิบาย 4" xfId="855"/>
    <cellStyle name="ข้อความอธิบาย 40" xfId="856"/>
    <cellStyle name="ข้อความอธิบาย 5" xfId="857"/>
    <cellStyle name="ข้อความอธิบาย 6" xfId="858"/>
    <cellStyle name="ข้อความอธิบาย 7" xfId="859"/>
    <cellStyle name="ข้อความอธิบาย 8" xfId="860"/>
    <cellStyle name="ข้อความอธิบาย 9" xfId="861"/>
    <cellStyle name="เครื่องหมายจุลภาค 10" xfId="862"/>
    <cellStyle name="เครื่องหมายจุลภาค 11" xfId="863"/>
    <cellStyle name="เครื่องหมายจุลภาค 12" xfId="864"/>
    <cellStyle name="เครื่องหมายจุลภาค 12 2" xfId="865"/>
    <cellStyle name="เครื่องหมายจุลภาค 13" xfId="866"/>
    <cellStyle name="เครื่องหมายจุลภาค 14" xfId="867"/>
    <cellStyle name="เครื่องหมายจุลภาค 15" xfId="868"/>
    <cellStyle name="เครื่องหมายจุลภาค 16" xfId="869"/>
    <cellStyle name="เครื่องหมายจุลภาค 17" xfId="870"/>
    <cellStyle name="เครื่องหมายจุลภาค 18" xfId="871"/>
    <cellStyle name="เครื่องหมายจุลภาค 19" xfId="872"/>
    <cellStyle name="เครื่องหมายจุลภาค 2" xfId="873"/>
    <cellStyle name="เครื่องหมายจุลภาค 2 2" xfId="874"/>
    <cellStyle name="เครื่องหมายจุลภาค 20" xfId="875"/>
    <cellStyle name="เครื่องหมายจุลภาค 21" xfId="876"/>
    <cellStyle name="เครื่องหมายจุลภาค 22" xfId="877"/>
    <cellStyle name="เครื่องหมายจุลภาค 23" xfId="878"/>
    <cellStyle name="เครื่องหมายจุลภาค 24" xfId="879"/>
    <cellStyle name="เครื่องหมายจุลภาค 25" xfId="880"/>
    <cellStyle name="เครื่องหมายจุลภาค 26" xfId="881"/>
    <cellStyle name="เครื่องหมายจุลภาค 27" xfId="882"/>
    <cellStyle name="เครื่องหมายจุลภาค 28" xfId="883"/>
    <cellStyle name="เครื่องหมายจุลภาค 29" xfId="884"/>
    <cellStyle name="เครื่องหมายจุลภาค 3" xfId="885"/>
    <cellStyle name="เครื่องหมายจุลภาค 3 2" xfId="886"/>
    <cellStyle name="เครื่องหมายจุลภาค 3 3" xfId="887"/>
    <cellStyle name="เครื่องหมายจุลภาค 31" xfId="888"/>
    <cellStyle name="เครื่องหมายจุลภาค 32" xfId="889"/>
    <cellStyle name="เครื่องหมายจุลภาค 33" xfId="890"/>
    <cellStyle name="เครื่องหมายจุลภาค 34" xfId="891"/>
    <cellStyle name="เครื่องหมายจุลภาค 35" xfId="892"/>
    <cellStyle name="เครื่องหมายจุลภาค 36" xfId="893"/>
    <cellStyle name="เครื่องหมายจุลภาค 37" xfId="894"/>
    <cellStyle name="เครื่องหมายจุลภาค 38" xfId="895"/>
    <cellStyle name="เครื่องหมายจุลภาค 39" xfId="896"/>
    <cellStyle name="เครื่องหมายจุลภาค 4" xfId="897"/>
    <cellStyle name="เครื่องหมายจุลภาค 40" xfId="898"/>
    <cellStyle name="เครื่องหมายจุลภาค 5" xfId="899"/>
    <cellStyle name="เครื่องหมายจุลภาค 6" xfId="900"/>
    <cellStyle name="เครื่องหมายจุลภาค 7" xfId="901"/>
    <cellStyle name="เครื่องหมายจุลภาค 8" xfId="902"/>
    <cellStyle name="เครื่องหมายจุลภาค 9" xfId="903"/>
    <cellStyle name="เครื่องหมายจุลภาค_ใบผ่านรายการบัญชีทั่วไป" xfId="904"/>
    <cellStyle name="ชื่อเรื่อง" xfId="905"/>
    <cellStyle name="ชื่อเรื่อง 10" xfId="906"/>
    <cellStyle name="ชื่อเรื่อง 11" xfId="907"/>
    <cellStyle name="ชื่อเรื่อง 12" xfId="908"/>
    <cellStyle name="ชื่อเรื่อง 13" xfId="909"/>
    <cellStyle name="ชื่อเรื่อง 14" xfId="910"/>
    <cellStyle name="ชื่อเรื่อง 15" xfId="911"/>
    <cellStyle name="ชื่อเรื่อง 16" xfId="912"/>
    <cellStyle name="ชื่อเรื่อง 17" xfId="913"/>
    <cellStyle name="ชื่อเรื่อง 18" xfId="914"/>
    <cellStyle name="ชื่อเรื่อง 19" xfId="915"/>
    <cellStyle name="ชื่อเรื่อง 2" xfId="916"/>
    <cellStyle name="ชื่อเรื่อง 20" xfId="917"/>
    <cellStyle name="ชื่อเรื่อง 21" xfId="918"/>
    <cellStyle name="ชื่อเรื่อง 22" xfId="919"/>
    <cellStyle name="ชื่อเรื่อง 23" xfId="920"/>
    <cellStyle name="ชื่อเรื่อง 24" xfId="921"/>
    <cellStyle name="ชื่อเรื่อง 25" xfId="922"/>
    <cellStyle name="ชื่อเรื่อง 26" xfId="923"/>
    <cellStyle name="ชื่อเรื่อง 27" xfId="924"/>
    <cellStyle name="ชื่อเรื่อง 28" xfId="925"/>
    <cellStyle name="ชื่อเรื่อง 29" xfId="926"/>
    <cellStyle name="ชื่อเรื่อง 3" xfId="927"/>
    <cellStyle name="ชื่อเรื่อง 30" xfId="928"/>
    <cellStyle name="ชื่อเรื่อง 31" xfId="929"/>
    <cellStyle name="ชื่อเรื่อง 32" xfId="930"/>
    <cellStyle name="ชื่อเรื่อง 33" xfId="931"/>
    <cellStyle name="ชื่อเรื่อง 34" xfId="932"/>
    <cellStyle name="ชื่อเรื่อง 35" xfId="933"/>
    <cellStyle name="ชื่อเรื่อง 36" xfId="934"/>
    <cellStyle name="ชื่อเรื่อง 37" xfId="935"/>
    <cellStyle name="ชื่อเรื่อง 38" xfId="936"/>
    <cellStyle name="ชื่อเรื่อง 39" xfId="937"/>
    <cellStyle name="ชื่อเรื่อง 4" xfId="938"/>
    <cellStyle name="ชื่อเรื่อง 40" xfId="939"/>
    <cellStyle name="ชื่อเรื่อง 5" xfId="940"/>
    <cellStyle name="ชื่อเรื่อง 6" xfId="941"/>
    <cellStyle name="ชื่อเรื่อง 7" xfId="942"/>
    <cellStyle name="ชื่อเรื่อง 8" xfId="943"/>
    <cellStyle name="ชื่อเรื่อง 9" xfId="944"/>
    <cellStyle name="เซลล์ตรวจสอบ" xfId="945"/>
    <cellStyle name="เซลล์ตรวจสอบ 10" xfId="946"/>
    <cellStyle name="เซลล์ตรวจสอบ 11" xfId="947"/>
    <cellStyle name="เซลล์ตรวจสอบ 12" xfId="948"/>
    <cellStyle name="เซลล์ตรวจสอบ 13" xfId="949"/>
    <cellStyle name="เซลล์ตรวจสอบ 14" xfId="950"/>
    <cellStyle name="เซลล์ตรวจสอบ 15" xfId="951"/>
    <cellStyle name="เซลล์ตรวจสอบ 16" xfId="952"/>
    <cellStyle name="เซลล์ตรวจสอบ 17" xfId="953"/>
    <cellStyle name="เซลล์ตรวจสอบ 18" xfId="954"/>
    <cellStyle name="เซลล์ตรวจสอบ 19" xfId="955"/>
    <cellStyle name="เซลล์ตรวจสอบ 2" xfId="956"/>
    <cellStyle name="เซลล์ตรวจสอบ 20" xfId="957"/>
    <cellStyle name="เซลล์ตรวจสอบ 21" xfId="958"/>
    <cellStyle name="เซลล์ตรวจสอบ 22" xfId="959"/>
    <cellStyle name="เซลล์ตรวจสอบ 23" xfId="960"/>
    <cellStyle name="เซลล์ตรวจสอบ 24" xfId="961"/>
    <cellStyle name="เซลล์ตรวจสอบ 25" xfId="962"/>
    <cellStyle name="เซลล์ตรวจสอบ 26" xfId="963"/>
    <cellStyle name="เซลล์ตรวจสอบ 27" xfId="964"/>
    <cellStyle name="เซลล์ตรวจสอบ 28" xfId="965"/>
    <cellStyle name="เซลล์ตรวจสอบ 29" xfId="966"/>
    <cellStyle name="เซลล์ตรวจสอบ 3" xfId="967"/>
    <cellStyle name="เซลล์ตรวจสอบ 30" xfId="968"/>
    <cellStyle name="เซลล์ตรวจสอบ 31" xfId="969"/>
    <cellStyle name="เซลล์ตรวจสอบ 32" xfId="970"/>
    <cellStyle name="เซลล์ตรวจสอบ 33" xfId="971"/>
    <cellStyle name="เซลล์ตรวจสอบ 34" xfId="972"/>
    <cellStyle name="เซลล์ตรวจสอบ 35" xfId="973"/>
    <cellStyle name="เซลล์ตรวจสอบ 36" xfId="974"/>
    <cellStyle name="เซลล์ตรวจสอบ 37" xfId="975"/>
    <cellStyle name="เซลล์ตรวจสอบ 38" xfId="976"/>
    <cellStyle name="เซลล์ตรวจสอบ 39" xfId="977"/>
    <cellStyle name="เซลล์ตรวจสอบ 4" xfId="978"/>
    <cellStyle name="เซลล์ตรวจสอบ 40" xfId="979"/>
    <cellStyle name="เซลล์ตรวจสอบ 5" xfId="980"/>
    <cellStyle name="เซลล์ตรวจสอบ 6" xfId="981"/>
    <cellStyle name="เซลล์ตรวจสอบ 7" xfId="982"/>
    <cellStyle name="เซลล์ตรวจสอบ 8" xfId="983"/>
    <cellStyle name="เซลล์ตรวจสอบ 9" xfId="984"/>
    <cellStyle name="เซลล์ที่มีการเชื่อมโยง" xfId="985"/>
    <cellStyle name="เซลล์ที่มีการเชื่อมโยง 10" xfId="986"/>
    <cellStyle name="เซลล์ที่มีการเชื่อมโยง 11" xfId="987"/>
    <cellStyle name="เซลล์ที่มีการเชื่อมโยง 12" xfId="988"/>
    <cellStyle name="เซลล์ที่มีการเชื่อมโยง 13" xfId="989"/>
    <cellStyle name="เซลล์ที่มีการเชื่อมโยง 14" xfId="990"/>
    <cellStyle name="เซลล์ที่มีการเชื่อมโยง 15" xfId="991"/>
    <cellStyle name="เซลล์ที่มีการเชื่อมโยง 16" xfId="992"/>
    <cellStyle name="เซลล์ที่มีการเชื่อมโยง 17" xfId="993"/>
    <cellStyle name="เซลล์ที่มีการเชื่อมโยง 18" xfId="994"/>
    <cellStyle name="เซลล์ที่มีการเชื่อมโยง 19" xfId="995"/>
    <cellStyle name="เซลล์ที่มีการเชื่อมโยง 2" xfId="996"/>
    <cellStyle name="เซลล์ที่มีการเชื่อมโยง 20" xfId="997"/>
    <cellStyle name="เซลล์ที่มีการเชื่อมโยง 21" xfId="998"/>
    <cellStyle name="เซลล์ที่มีการเชื่อมโยง 22" xfId="999"/>
    <cellStyle name="เซลล์ที่มีการเชื่อมโยง 23" xfId="1000"/>
    <cellStyle name="เซลล์ที่มีการเชื่อมโยง 24" xfId="1001"/>
    <cellStyle name="เซลล์ที่มีการเชื่อมโยง 25" xfId="1002"/>
    <cellStyle name="เซลล์ที่มีการเชื่อมโยง 26" xfId="1003"/>
    <cellStyle name="เซลล์ที่มีการเชื่อมโยง 27" xfId="1004"/>
    <cellStyle name="เซลล์ที่มีการเชื่อมโยง 28" xfId="1005"/>
    <cellStyle name="เซลล์ที่มีการเชื่อมโยง 29" xfId="1006"/>
    <cellStyle name="เซลล์ที่มีการเชื่อมโยง 3" xfId="1007"/>
    <cellStyle name="เซลล์ที่มีการเชื่อมโยง 30" xfId="1008"/>
    <cellStyle name="เซลล์ที่มีการเชื่อมโยง 31" xfId="1009"/>
    <cellStyle name="เซลล์ที่มีการเชื่อมโยง 32" xfId="1010"/>
    <cellStyle name="เซลล์ที่มีการเชื่อมโยง 33" xfId="1011"/>
    <cellStyle name="เซลล์ที่มีการเชื่อมโยง 34" xfId="1012"/>
    <cellStyle name="เซลล์ที่มีการเชื่อมโยง 35" xfId="1013"/>
    <cellStyle name="เซลล์ที่มีการเชื่อมโยง 36" xfId="1014"/>
    <cellStyle name="เซลล์ที่มีการเชื่อมโยง 37" xfId="1015"/>
    <cellStyle name="เซลล์ที่มีการเชื่อมโยง 38" xfId="1016"/>
    <cellStyle name="เซลล์ที่มีการเชื่อมโยง 39" xfId="1017"/>
    <cellStyle name="เซลล์ที่มีการเชื่อมโยง 4" xfId="1018"/>
    <cellStyle name="เซลล์ที่มีการเชื่อมโยง 40" xfId="1019"/>
    <cellStyle name="เซลล์ที่มีการเชื่อมโยง 5" xfId="1020"/>
    <cellStyle name="เซลล์ที่มีการเชื่อมโยง 6" xfId="1021"/>
    <cellStyle name="เซลล์ที่มีการเชื่อมโยง 7" xfId="1022"/>
    <cellStyle name="เซลล์ที่มีการเชื่อมโยง 8" xfId="1023"/>
    <cellStyle name="เซลล์ที่มีการเชื่อมโยง 9" xfId="1024"/>
    <cellStyle name="ดี" xfId="1025"/>
    <cellStyle name="ดี 10" xfId="1026"/>
    <cellStyle name="ดี 11" xfId="1027"/>
    <cellStyle name="ดี 12" xfId="1028"/>
    <cellStyle name="ดี 13" xfId="1029"/>
    <cellStyle name="ดี 14" xfId="1030"/>
    <cellStyle name="ดี 15" xfId="1031"/>
    <cellStyle name="ดี 16" xfId="1032"/>
    <cellStyle name="ดี 17" xfId="1033"/>
    <cellStyle name="ดี 18" xfId="1034"/>
    <cellStyle name="ดี 19" xfId="1035"/>
    <cellStyle name="ดี 2" xfId="1036"/>
    <cellStyle name="ดี 20" xfId="1037"/>
    <cellStyle name="ดี 21" xfId="1038"/>
    <cellStyle name="ดี 22" xfId="1039"/>
    <cellStyle name="ดี 23" xfId="1040"/>
    <cellStyle name="ดี 24" xfId="1041"/>
    <cellStyle name="ดี 25" xfId="1042"/>
    <cellStyle name="ดี 26" xfId="1043"/>
    <cellStyle name="ดี 27" xfId="1044"/>
    <cellStyle name="ดี 28" xfId="1045"/>
    <cellStyle name="ดี 29" xfId="1046"/>
    <cellStyle name="ดี 3" xfId="1047"/>
    <cellStyle name="ดี 30" xfId="1048"/>
    <cellStyle name="ดี 31" xfId="1049"/>
    <cellStyle name="ดี 32" xfId="1050"/>
    <cellStyle name="ดี 33" xfId="1051"/>
    <cellStyle name="ดี 34" xfId="1052"/>
    <cellStyle name="ดี 35" xfId="1053"/>
    <cellStyle name="ดี 36" xfId="1054"/>
    <cellStyle name="ดี 37" xfId="1055"/>
    <cellStyle name="ดี 38" xfId="1056"/>
    <cellStyle name="ดี 39" xfId="1057"/>
    <cellStyle name="ดี 4" xfId="1058"/>
    <cellStyle name="ดี 40" xfId="1059"/>
    <cellStyle name="ดี 5" xfId="1060"/>
    <cellStyle name="ดี 6" xfId="1061"/>
    <cellStyle name="ดี 7" xfId="1062"/>
    <cellStyle name="ดี 8" xfId="1063"/>
    <cellStyle name="ดี 9" xfId="1064"/>
    <cellStyle name="ปกติ 2" xfId="1065"/>
    <cellStyle name="ปกติ 2 2" xfId="1066"/>
    <cellStyle name="ปกติ 2 3" xfId="1067"/>
    <cellStyle name="ปกติ 2 4" xfId="1068"/>
    <cellStyle name="ปกติ 20" xfId="1069"/>
    <cellStyle name="ปกติ_งบกระทบยอดเงินฝาก.53" xfId="1070"/>
    <cellStyle name="ปกติ_งบการเงิน53" xfId="1071"/>
    <cellStyle name="ปกติ_ใบผ่านรายการบัญชีทั่วไป" xfId="1072"/>
    <cellStyle name="ป้อนค่า" xfId="1073"/>
    <cellStyle name="ป้อนค่า 10" xfId="1074"/>
    <cellStyle name="ป้อนค่า 11" xfId="1075"/>
    <cellStyle name="ป้อนค่า 12" xfId="1076"/>
    <cellStyle name="ป้อนค่า 13" xfId="1077"/>
    <cellStyle name="ป้อนค่า 14" xfId="1078"/>
    <cellStyle name="ป้อนค่า 15" xfId="1079"/>
    <cellStyle name="ป้อนค่า 16" xfId="1080"/>
    <cellStyle name="ป้อนค่า 17" xfId="1081"/>
    <cellStyle name="ป้อนค่า 18" xfId="1082"/>
    <cellStyle name="ป้อนค่า 19" xfId="1083"/>
    <cellStyle name="ป้อนค่า 2" xfId="1084"/>
    <cellStyle name="ป้อนค่า 20" xfId="1085"/>
    <cellStyle name="ป้อนค่า 21" xfId="1086"/>
    <cellStyle name="ป้อนค่า 22" xfId="1087"/>
    <cellStyle name="ป้อนค่า 23" xfId="1088"/>
    <cellStyle name="ป้อนค่า 24" xfId="1089"/>
    <cellStyle name="ป้อนค่า 25" xfId="1090"/>
    <cellStyle name="ป้อนค่า 26" xfId="1091"/>
    <cellStyle name="ป้อนค่า 27" xfId="1092"/>
    <cellStyle name="ป้อนค่า 28" xfId="1093"/>
    <cellStyle name="ป้อนค่า 29" xfId="1094"/>
    <cellStyle name="ป้อนค่า 3" xfId="1095"/>
    <cellStyle name="ป้อนค่า 30" xfId="1096"/>
    <cellStyle name="ป้อนค่า 31" xfId="1097"/>
    <cellStyle name="ป้อนค่า 32" xfId="1098"/>
    <cellStyle name="ป้อนค่า 33" xfId="1099"/>
    <cellStyle name="ป้อนค่า 34" xfId="1100"/>
    <cellStyle name="ป้อนค่า 35" xfId="1101"/>
    <cellStyle name="ป้อนค่า 36" xfId="1102"/>
    <cellStyle name="ป้อนค่า 37" xfId="1103"/>
    <cellStyle name="ป้อนค่า 38" xfId="1104"/>
    <cellStyle name="ป้อนค่า 39" xfId="1105"/>
    <cellStyle name="ป้อนค่า 4" xfId="1106"/>
    <cellStyle name="ป้อนค่า 40" xfId="1107"/>
    <cellStyle name="ป้อนค่า 5" xfId="1108"/>
    <cellStyle name="ป้อนค่า 6" xfId="1109"/>
    <cellStyle name="ป้อนค่า 7" xfId="1110"/>
    <cellStyle name="ป้อนค่า 8" xfId="1111"/>
    <cellStyle name="ป้อนค่า 9" xfId="1112"/>
    <cellStyle name="ปานกลาง" xfId="1113"/>
    <cellStyle name="ปานกลาง 10" xfId="1114"/>
    <cellStyle name="ปานกลาง 11" xfId="1115"/>
    <cellStyle name="ปานกลาง 12" xfId="1116"/>
    <cellStyle name="ปานกลาง 13" xfId="1117"/>
    <cellStyle name="ปานกลาง 14" xfId="1118"/>
    <cellStyle name="ปานกลาง 15" xfId="1119"/>
    <cellStyle name="ปานกลาง 16" xfId="1120"/>
    <cellStyle name="ปานกลาง 17" xfId="1121"/>
    <cellStyle name="ปานกลาง 18" xfId="1122"/>
    <cellStyle name="ปานกลาง 19" xfId="1123"/>
    <cellStyle name="ปานกลาง 2" xfId="1124"/>
    <cellStyle name="ปานกลาง 20" xfId="1125"/>
    <cellStyle name="ปานกลาง 21" xfId="1126"/>
    <cellStyle name="ปานกลาง 22" xfId="1127"/>
    <cellStyle name="ปานกลาง 23" xfId="1128"/>
    <cellStyle name="ปานกลาง 24" xfId="1129"/>
    <cellStyle name="ปานกลาง 25" xfId="1130"/>
    <cellStyle name="ปานกลาง 26" xfId="1131"/>
    <cellStyle name="ปานกลาง 27" xfId="1132"/>
    <cellStyle name="ปานกลาง 28" xfId="1133"/>
    <cellStyle name="ปานกลาง 29" xfId="1134"/>
    <cellStyle name="ปานกลาง 3" xfId="1135"/>
    <cellStyle name="ปานกลาง 30" xfId="1136"/>
    <cellStyle name="ปานกลาง 31" xfId="1137"/>
    <cellStyle name="ปานกลาง 32" xfId="1138"/>
    <cellStyle name="ปานกลาง 33" xfId="1139"/>
    <cellStyle name="ปานกลาง 34" xfId="1140"/>
    <cellStyle name="ปานกลาง 35" xfId="1141"/>
    <cellStyle name="ปานกลาง 36" xfId="1142"/>
    <cellStyle name="ปานกลาง 37" xfId="1143"/>
    <cellStyle name="ปานกลาง 38" xfId="1144"/>
    <cellStyle name="ปานกลาง 39" xfId="1145"/>
    <cellStyle name="ปานกลาง 4" xfId="1146"/>
    <cellStyle name="ปานกลาง 40" xfId="1147"/>
    <cellStyle name="ปานกลาง 5" xfId="1148"/>
    <cellStyle name="ปานกลาง 6" xfId="1149"/>
    <cellStyle name="ปานกลาง 7" xfId="1150"/>
    <cellStyle name="ปานกลาง 8" xfId="1151"/>
    <cellStyle name="ปานกลาง 9" xfId="1152"/>
    <cellStyle name="ผลรวม" xfId="1153"/>
    <cellStyle name="ผลรวม 10" xfId="1154"/>
    <cellStyle name="ผลรวม 11" xfId="1155"/>
    <cellStyle name="ผลรวม 12" xfId="1156"/>
    <cellStyle name="ผลรวม 13" xfId="1157"/>
    <cellStyle name="ผลรวม 14" xfId="1158"/>
    <cellStyle name="ผลรวม 15" xfId="1159"/>
    <cellStyle name="ผลรวม 16" xfId="1160"/>
    <cellStyle name="ผลรวม 17" xfId="1161"/>
    <cellStyle name="ผลรวม 18" xfId="1162"/>
    <cellStyle name="ผลรวม 19" xfId="1163"/>
    <cellStyle name="ผลรวม 2" xfId="1164"/>
    <cellStyle name="ผลรวม 20" xfId="1165"/>
    <cellStyle name="ผลรวม 21" xfId="1166"/>
    <cellStyle name="ผลรวม 22" xfId="1167"/>
    <cellStyle name="ผลรวม 23" xfId="1168"/>
    <cellStyle name="ผลรวม 24" xfId="1169"/>
    <cellStyle name="ผลรวม 25" xfId="1170"/>
    <cellStyle name="ผลรวม 26" xfId="1171"/>
    <cellStyle name="ผลรวม 27" xfId="1172"/>
    <cellStyle name="ผลรวม 28" xfId="1173"/>
    <cellStyle name="ผลรวม 29" xfId="1174"/>
    <cellStyle name="ผลรวม 3" xfId="1175"/>
    <cellStyle name="ผลรวม 30" xfId="1176"/>
    <cellStyle name="ผลรวม 31" xfId="1177"/>
    <cellStyle name="ผลรวม 32" xfId="1178"/>
    <cellStyle name="ผลรวม 33" xfId="1179"/>
    <cellStyle name="ผลรวม 34" xfId="1180"/>
    <cellStyle name="ผลรวม 35" xfId="1181"/>
    <cellStyle name="ผลรวม 36" xfId="1182"/>
    <cellStyle name="ผลรวม 37" xfId="1183"/>
    <cellStyle name="ผลรวม 38" xfId="1184"/>
    <cellStyle name="ผลรวม 39" xfId="1185"/>
    <cellStyle name="ผลรวม 4" xfId="1186"/>
    <cellStyle name="ผลรวม 40" xfId="1187"/>
    <cellStyle name="ผลรวม 5" xfId="1188"/>
    <cellStyle name="ผลรวม 6" xfId="1189"/>
    <cellStyle name="ผลรวม 7" xfId="1190"/>
    <cellStyle name="ผลรวม 8" xfId="1191"/>
    <cellStyle name="ผลรวม 9" xfId="1192"/>
    <cellStyle name="แย่" xfId="1193"/>
    <cellStyle name="แย่ 10" xfId="1194"/>
    <cellStyle name="แย่ 11" xfId="1195"/>
    <cellStyle name="แย่ 12" xfId="1196"/>
    <cellStyle name="แย่ 13" xfId="1197"/>
    <cellStyle name="แย่ 14" xfId="1198"/>
    <cellStyle name="แย่ 15" xfId="1199"/>
    <cellStyle name="แย่ 16" xfId="1200"/>
    <cellStyle name="แย่ 17" xfId="1201"/>
    <cellStyle name="แย่ 18" xfId="1202"/>
    <cellStyle name="แย่ 19" xfId="1203"/>
    <cellStyle name="แย่ 2" xfId="1204"/>
    <cellStyle name="แย่ 20" xfId="1205"/>
    <cellStyle name="แย่ 21" xfId="1206"/>
    <cellStyle name="แย่ 22" xfId="1207"/>
    <cellStyle name="แย่ 23" xfId="1208"/>
    <cellStyle name="แย่ 24" xfId="1209"/>
    <cellStyle name="แย่ 25" xfId="1210"/>
    <cellStyle name="แย่ 26" xfId="1211"/>
    <cellStyle name="แย่ 27" xfId="1212"/>
    <cellStyle name="แย่ 28" xfId="1213"/>
    <cellStyle name="แย่ 29" xfId="1214"/>
    <cellStyle name="แย่ 3" xfId="1215"/>
    <cellStyle name="แย่ 30" xfId="1216"/>
    <cellStyle name="แย่ 31" xfId="1217"/>
    <cellStyle name="แย่ 32" xfId="1218"/>
    <cellStyle name="แย่ 33" xfId="1219"/>
    <cellStyle name="แย่ 34" xfId="1220"/>
    <cellStyle name="แย่ 35" xfId="1221"/>
    <cellStyle name="แย่ 36" xfId="1222"/>
    <cellStyle name="แย่ 37" xfId="1223"/>
    <cellStyle name="แย่ 38" xfId="1224"/>
    <cellStyle name="แย่ 39" xfId="1225"/>
    <cellStyle name="แย่ 4" xfId="1226"/>
    <cellStyle name="แย่ 40" xfId="1227"/>
    <cellStyle name="แย่ 5" xfId="1228"/>
    <cellStyle name="แย่ 6" xfId="1229"/>
    <cellStyle name="แย่ 7" xfId="1230"/>
    <cellStyle name="แย่ 8" xfId="1231"/>
    <cellStyle name="แย่ 9" xfId="1232"/>
    <cellStyle name="ส่วนที่ถูกเน้น1" xfId="1233"/>
    <cellStyle name="ส่วนที่ถูกเน้น1 10" xfId="1234"/>
    <cellStyle name="ส่วนที่ถูกเน้น1 11" xfId="1235"/>
    <cellStyle name="ส่วนที่ถูกเน้น1 12" xfId="1236"/>
    <cellStyle name="ส่วนที่ถูกเน้น1 13" xfId="1237"/>
    <cellStyle name="ส่วนที่ถูกเน้น1 14" xfId="1238"/>
    <cellStyle name="ส่วนที่ถูกเน้น1 15" xfId="1239"/>
    <cellStyle name="ส่วนที่ถูกเน้น1 16" xfId="1240"/>
    <cellStyle name="ส่วนที่ถูกเน้น1 17" xfId="1241"/>
    <cellStyle name="ส่วนที่ถูกเน้น1 18" xfId="1242"/>
    <cellStyle name="ส่วนที่ถูกเน้น1 19" xfId="1243"/>
    <cellStyle name="ส่วนที่ถูกเน้น1 2" xfId="1244"/>
    <cellStyle name="ส่วนที่ถูกเน้น1 20" xfId="1245"/>
    <cellStyle name="ส่วนที่ถูกเน้น1 21" xfId="1246"/>
    <cellStyle name="ส่วนที่ถูกเน้น1 22" xfId="1247"/>
    <cellStyle name="ส่วนที่ถูกเน้น1 23" xfId="1248"/>
    <cellStyle name="ส่วนที่ถูกเน้น1 24" xfId="1249"/>
    <cellStyle name="ส่วนที่ถูกเน้น1 25" xfId="1250"/>
    <cellStyle name="ส่วนที่ถูกเน้น1 26" xfId="1251"/>
    <cellStyle name="ส่วนที่ถูกเน้น1 27" xfId="1252"/>
    <cellStyle name="ส่วนที่ถูกเน้น1 28" xfId="1253"/>
    <cellStyle name="ส่วนที่ถูกเน้น1 29" xfId="1254"/>
    <cellStyle name="ส่วนที่ถูกเน้น1 3" xfId="1255"/>
    <cellStyle name="ส่วนที่ถูกเน้น1 30" xfId="1256"/>
    <cellStyle name="ส่วนที่ถูกเน้น1 31" xfId="1257"/>
    <cellStyle name="ส่วนที่ถูกเน้น1 32" xfId="1258"/>
    <cellStyle name="ส่วนที่ถูกเน้น1 33" xfId="1259"/>
    <cellStyle name="ส่วนที่ถูกเน้น1 34" xfId="1260"/>
    <cellStyle name="ส่วนที่ถูกเน้น1 35" xfId="1261"/>
    <cellStyle name="ส่วนที่ถูกเน้น1 36" xfId="1262"/>
    <cellStyle name="ส่วนที่ถูกเน้น1 37" xfId="1263"/>
    <cellStyle name="ส่วนที่ถูกเน้น1 38" xfId="1264"/>
    <cellStyle name="ส่วนที่ถูกเน้น1 39" xfId="1265"/>
    <cellStyle name="ส่วนที่ถูกเน้น1 4" xfId="1266"/>
    <cellStyle name="ส่วนที่ถูกเน้น1 40" xfId="1267"/>
    <cellStyle name="ส่วนที่ถูกเน้น1 5" xfId="1268"/>
    <cellStyle name="ส่วนที่ถูกเน้น1 6" xfId="1269"/>
    <cellStyle name="ส่วนที่ถูกเน้น1 7" xfId="1270"/>
    <cellStyle name="ส่วนที่ถูกเน้น1 8" xfId="1271"/>
    <cellStyle name="ส่วนที่ถูกเน้น1 9" xfId="1272"/>
    <cellStyle name="ส่วนที่ถูกเน้น2" xfId="1273"/>
    <cellStyle name="ส่วนที่ถูกเน้น2 10" xfId="1274"/>
    <cellStyle name="ส่วนที่ถูกเน้น2 11" xfId="1275"/>
    <cellStyle name="ส่วนที่ถูกเน้น2 12" xfId="1276"/>
    <cellStyle name="ส่วนที่ถูกเน้น2 13" xfId="1277"/>
    <cellStyle name="ส่วนที่ถูกเน้น2 14" xfId="1278"/>
    <cellStyle name="ส่วนที่ถูกเน้น2 15" xfId="1279"/>
    <cellStyle name="ส่วนที่ถูกเน้น2 16" xfId="1280"/>
    <cellStyle name="ส่วนที่ถูกเน้น2 17" xfId="1281"/>
    <cellStyle name="ส่วนที่ถูกเน้น2 18" xfId="1282"/>
    <cellStyle name="ส่วนที่ถูกเน้น2 19" xfId="1283"/>
    <cellStyle name="ส่วนที่ถูกเน้น2 2" xfId="1284"/>
    <cellStyle name="ส่วนที่ถูกเน้น2 20" xfId="1285"/>
    <cellStyle name="ส่วนที่ถูกเน้น2 21" xfId="1286"/>
    <cellStyle name="ส่วนที่ถูกเน้น2 22" xfId="1287"/>
    <cellStyle name="ส่วนที่ถูกเน้น2 23" xfId="1288"/>
    <cellStyle name="ส่วนที่ถูกเน้น2 24" xfId="1289"/>
    <cellStyle name="ส่วนที่ถูกเน้น2 25" xfId="1290"/>
    <cellStyle name="ส่วนที่ถูกเน้น2 26" xfId="1291"/>
    <cellStyle name="ส่วนที่ถูกเน้น2 27" xfId="1292"/>
    <cellStyle name="ส่วนที่ถูกเน้น2 28" xfId="1293"/>
    <cellStyle name="ส่วนที่ถูกเน้น2 29" xfId="1294"/>
    <cellStyle name="ส่วนที่ถูกเน้น2 3" xfId="1295"/>
    <cellStyle name="ส่วนที่ถูกเน้น2 30" xfId="1296"/>
    <cellStyle name="ส่วนที่ถูกเน้น2 31" xfId="1297"/>
    <cellStyle name="ส่วนที่ถูกเน้น2 32" xfId="1298"/>
    <cellStyle name="ส่วนที่ถูกเน้น2 33" xfId="1299"/>
    <cellStyle name="ส่วนที่ถูกเน้น2 34" xfId="1300"/>
    <cellStyle name="ส่วนที่ถูกเน้น2 35" xfId="1301"/>
    <cellStyle name="ส่วนที่ถูกเน้น2 36" xfId="1302"/>
    <cellStyle name="ส่วนที่ถูกเน้น2 37" xfId="1303"/>
    <cellStyle name="ส่วนที่ถูกเน้น2 38" xfId="1304"/>
    <cellStyle name="ส่วนที่ถูกเน้น2 39" xfId="1305"/>
    <cellStyle name="ส่วนที่ถูกเน้น2 4" xfId="1306"/>
    <cellStyle name="ส่วนที่ถูกเน้น2 40" xfId="1307"/>
    <cellStyle name="ส่วนที่ถูกเน้น2 5" xfId="1308"/>
    <cellStyle name="ส่วนที่ถูกเน้น2 6" xfId="1309"/>
    <cellStyle name="ส่วนที่ถูกเน้น2 7" xfId="1310"/>
    <cellStyle name="ส่วนที่ถูกเน้น2 8" xfId="1311"/>
    <cellStyle name="ส่วนที่ถูกเน้น2 9" xfId="1312"/>
    <cellStyle name="ส่วนที่ถูกเน้น3" xfId="1313"/>
    <cellStyle name="ส่วนที่ถูกเน้น3 10" xfId="1314"/>
    <cellStyle name="ส่วนที่ถูกเน้น3 11" xfId="1315"/>
    <cellStyle name="ส่วนที่ถูกเน้น3 12" xfId="1316"/>
    <cellStyle name="ส่วนที่ถูกเน้น3 13" xfId="1317"/>
    <cellStyle name="ส่วนที่ถูกเน้น3 14" xfId="1318"/>
    <cellStyle name="ส่วนที่ถูกเน้น3 15" xfId="1319"/>
    <cellStyle name="ส่วนที่ถูกเน้น3 16" xfId="1320"/>
    <cellStyle name="ส่วนที่ถูกเน้น3 17" xfId="1321"/>
    <cellStyle name="ส่วนที่ถูกเน้น3 18" xfId="1322"/>
    <cellStyle name="ส่วนที่ถูกเน้น3 19" xfId="1323"/>
    <cellStyle name="ส่วนที่ถูกเน้น3 2" xfId="1324"/>
    <cellStyle name="ส่วนที่ถูกเน้น3 20" xfId="1325"/>
    <cellStyle name="ส่วนที่ถูกเน้น3 21" xfId="1326"/>
    <cellStyle name="ส่วนที่ถูกเน้น3 22" xfId="1327"/>
    <cellStyle name="ส่วนที่ถูกเน้น3 23" xfId="1328"/>
    <cellStyle name="ส่วนที่ถูกเน้น3 24" xfId="1329"/>
    <cellStyle name="ส่วนที่ถูกเน้น3 25" xfId="1330"/>
    <cellStyle name="ส่วนที่ถูกเน้น3 26" xfId="1331"/>
    <cellStyle name="ส่วนที่ถูกเน้น3 27" xfId="1332"/>
    <cellStyle name="ส่วนที่ถูกเน้น3 28" xfId="1333"/>
    <cellStyle name="ส่วนที่ถูกเน้น3 29" xfId="1334"/>
    <cellStyle name="ส่วนที่ถูกเน้น3 3" xfId="1335"/>
    <cellStyle name="ส่วนที่ถูกเน้น3 30" xfId="1336"/>
    <cellStyle name="ส่วนที่ถูกเน้น3 31" xfId="1337"/>
    <cellStyle name="ส่วนที่ถูกเน้น3 32" xfId="1338"/>
    <cellStyle name="ส่วนที่ถูกเน้น3 33" xfId="1339"/>
    <cellStyle name="ส่วนที่ถูกเน้น3 34" xfId="1340"/>
    <cellStyle name="ส่วนที่ถูกเน้น3 35" xfId="1341"/>
    <cellStyle name="ส่วนที่ถูกเน้น3 36" xfId="1342"/>
    <cellStyle name="ส่วนที่ถูกเน้น3 37" xfId="1343"/>
    <cellStyle name="ส่วนที่ถูกเน้น3 38" xfId="1344"/>
    <cellStyle name="ส่วนที่ถูกเน้น3 39" xfId="1345"/>
    <cellStyle name="ส่วนที่ถูกเน้น3 4" xfId="1346"/>
    <cellStyle name="ส่วนที่ถูกเน้น3 40" xfId="1347"/>
    <cellStyle name="ส่วนที่ถูกเน้น3 5" xfId="1348"/>
    <cellStyle name="ส่วนที่ถูกเน้น3 6" xfId="1349"/>
    <cellStyle name="ส่วนที่ถูกเน้น3 7" xfId="1350"/>
    <cellStyle name="ส่วนที่ถูกเน้น3 8" xfId="1351"/>
    <cellStyle name="ส่วนที่ถูกเน้น3 9" xfId="1352"/>
    <cellStyle name="ส่วนที่ถูกเน้น4" xfId="1353"/>
    <cellStyle name="ส่วนที่ถูกเน้น4 10" xfId="1354"/>
    <cellStyle name="ส่วนที่ถูกเน้น4 11" xfId="1355"/>
    <cellStyle name="ส่วนที่ถูกเน้น4 12" xfId="1356"/>
    <cellStyle name="ส่วนที่ถูกเน้น4 13" xfId="1357"/>
    <cellStyle name="ส่วนที่ถูกเน้น4 14" xfId="1358"/>
    <cellStyle name="ส่วนที่ถูกเน้น4 15" xfId="1359"/>
    <cellStyle name="ส่วนที่ถูกเน้น4 16" xfId="1360"/>
    <cellStyle name="ส่วนที่ถูกเน้น4 17" xfId="1361"/>
    <cellStyle name="ส่วนที่ถูกเน้น4 18" xfId="1362"/>
    <cellStyle name="ส่วนที่ถูกเน้น4 19" xfId="1363"/>
    <cellStyle name="ส่วนที่ถูกเน้น4 2" xfId="1364"/>
    <cellStyle name="ส่วนที่ถูกเน้น4 20" xfId="1365"/>
    <cellStyle name="ส่วนที่ถูกเน้น4 21" xfId="1366"/>
    <cellStyle name="ส่วนที่ถูกเน้น4 22" xfId="1367"/>
    <cellStyle name="ส่วนที่ถูกเน้น4 23" xfId="1368"/>
    <cellStyle name="ส่วนที่ถูกเน้น4 24" xfId="1369"/>
    <cellStyle name="ส่วนที่ถูกเน้น4 25" xfId="1370"/>
    <cellStyle name="ส่วนที่ถูกเน้น4 26" xfId="1371"/>
    <cellStyle name="ส่วนที่ถูกเน้น4 27" xfId="1372"/>
    <cellStyle name="ส่วนที่ถูกเน้น4 28" xfId="1373"/>
    <cellStyle name="ส่วนที่ถูกเน้น4 29" xfId="1374"/>
    <cellStyle name="ส่วนที่ถูกเน้น4 3" xfId="1375"/>
    <cellStyle name="ส่วนที่ถูกเน้น4 30" xfId="1376"/>
    <cellStyle name="ส่วนที่ถูกเน้น4 31" xfId="1377"/>
    <cellStyle name="ส่วนที่ถูกเน้น4 32" xfId="1378"/>
    <cellStyle name="ส่วนที่ถูกเน้น4 33" xfId="1379"/>
    <cellStyle name="ส่วนที่ถูกเน้น4 34" xfId="1380"/>
    <cellStyle name="ส่วนที่ถูกเน้น4 35" xfId="1381"/>
    <cellStyle name="ส่วนที่ถูกเน้น4 36" xfId="1382"/>
    <cellStyle name="ส่วนที่ถูกเน้น4 37" xfId="1383"/>
    <cellStyle name="ส่วนที่ถูกเน้น4 38" xfId="1384"/>
    <cellStyle name="ส่วนที่ถูกเน้น4 39" xfId="1385"/>
    <cellStyle name="ส่วนที่ถูกเน้น4 4" xfId="1386"/>
    <cellStyle name="ส่วนที่ถูกเน้น4 40" xfId="1387"/>
    <cellStyle name="ส่วนที่ถูกเน้น4 5" xfId="1388"/>
    <cellStyle name="ส่วนที่ถูกเน้น4 6" xfId="1389"/>
    <cellStyle name="ส่วนที่ถูกเน้น4 7" xfId="1390"/>
    <cellStyle name="ส่วนที่ถูกเน้น4 8" xfId="1391"/>
    <cellStyle name="ส่วนที่ถูกเน้น4 9" xfId="1392"/>
    <cellStyle name="ส่วนที่ถูกเน้น5" xfId="1393"/>
    <cellStyle name="ส่วนที่ถูกเน้น5 10" xfId="1394"/>
    <cellStyle name="ส่วนที่ถูกเน้น5 11" xfId="1395"/>
    <cellStyle name="ส่วนที่ถูกเน้น5 12" xfId="1396"/>
    <cellStyle name="ส่วนที่ถูกเน้น5 13" xfId="1397"/>
    <cellStyle name="ส่วนที่ถูกเน้น5 14" xfId="1398"/>
    <cellStyle name="ส่วนที่ถูกเน้น5 15" xfId="1399"/>
    <cellStyle name="ส่วนที่ถูกเน้น5 16" xfId="1400"/>
    <cellStyle name="ส่วนที่ถูกเน้น5 17" xfId="1401"/>
    <cellStyle name="ส่วนที่ถูกเน้น5 18" xfId="1402"/>
    <cellStyle name="ส่วนที่ถูกเน้น5 19" xfId="1403"/>
    <cellStyle name="ส่วนที่ถูกเน้น5 2" xfId="1404"/>
    <cellStyle name="ส่วนที่ถูกเน้น5 20" xfId="1405"/>
    <cellStyle name="ส่วนที่ถูกเน้น5 21" xfId="1406"/>
    <cellStyle name="ส่วนที่ถูกเน้น5 22" xfId="1407"/>
    <cellStyle name="ส่วนที่ถูกเน้น5 23" xfId="1408"/>
    <cellStyle name="ส่วนที่ถูกเน้น5 24" xfId="1409"/>
    <cellStyle name="ส่วนที่ถูกเน้น5 25" xfId="1410"/>
    <cellStyle name="ส่วนที่ถูกเน้น5 26" xfId="1411"/>
    <cellStyle name="ส่วนที่ถูกเน้น5 27" xfId="1412"/>
    <cellStyle name="ส่วนที่ถูกเน้น5 28" xfId="1413"/>
    <cellStyle name="ส่วนที่ถูกเน้น5 29" xfId="1414"/>
    <cellStyle name="ส่วนที่ถูกเน้น5 3" xfId="1415"/>
    <cellStyle name="ส่วนที่ถูกเน้น5 30" xfId="1416"/>
    <cellStyle name="ส่วนที่ถูกเน้น5 31" xfId="1417"/>
    <cellStyle name="ส่วนที่ถูกเน้น5 32" xfId="1418"/>
    <cellStyle name="ส่วนที่ถูกเน้น5 33" xfId="1419"/>
    <cellStyle name="ส่วนที่ถูกเน้น5 34" xfId="1420"/>
    <cellStyle name="ส่วนที่ถูกเน้น5 35" xfId="1421"/>
    <cellStyle name="ส่วนที่ถูกเน้น5 36" xfId="1422"/>
    <cellStyle name="ส่วนที่ถูกเน้น5 37" xfId="1423"/>
    <cellStyle name="ส่วนที่ถูกเน้น5 38" xfId="1424"/>
    <cellStyle name="ส่วนที่ถูกเน้น5 39" xfId="1425"/>
    <cellStyle name="ส่วนที่ถูกเน้น5 4" xfId="1426"/>
    <cellStyle name="ส่วนที่ถูกเน้น5 40" xfId="1427"/>
    <cellStyle name="ส่วนที่ถูกเน้น5 5" xfId="1428"/>
    <cellStyle name="ส่วนที่ถูกเน้น5 6" xfId="1429"/>
    <cellStyle name="ส่วนที่ถูกเน้น5 7" xfId="1430"/>
    <cellStyle name="ส่วนที่ถูกเน้น5 8" xfId="1431"/>
    <cellStyle name="ส่วนที่ถูกเน้น5 9" xfId="1432"/>
    <cellStyle name="ส่วนที่ถูกเน้น6" xfId="1433"/>
    <cellStyle name="ส่วนที่ถูกเน้น6 10" xfId="1434"/>
    <cellStyle name="ส่วนที่ถูกเน้น6 11" xfId="1435"/>
    <cellStyle name="ส่วนที่ถูกเน้น6 12" xfId="1436"/>
    <cellStyle name="ส่วนที่ถูกเน้น6 13" xfId="1437"/>
    <cellStyle name="ส่วนที่ถูกเน้น6 14" xfId="1438"/>
    <cellStyle name="ส่วนที่ถูกเน้น6 15" xfId="1439"/>
    <cellStyle name="ส่วนที่ถูกเน้น6 16" xfId="1440"/>
    <cellStyle name="ส่วนที่ถูกเน้น6 17" xfId="1441"/>
    <cellStyle name="ส่วนที่ถูกเน้น6 18" xfId="1442"/>
    <cellStyle name="ส่วนที่ถูกเน้น6 19" xfId="1443"/>
    <cellStyle name="ส่วนที่ถูกเน้น6 2" xfId="1444"/>
    <cellStyle name="ส่วนที่ถูกเน้น6 20" xfId="1445"/>
    <cellStyle name="ส่วนที่ถูกเน้น6 21" xfId="1446"/>
    <cellStyle name="ส่วนที่ถูกเน้น6 22" xfId="1447"/>
    <cellStyle name="ส่วนที่ถูกเน้น6 23" xfId="1448"/>
    <cellStyle name="ส่วนที่ถูกเน้น6 24" xfId="1449"/>
    <cellStyle name="ส่วนที่ถูกเน้น6 25" xfId="1450"/>
    <cellStyle name="ส่วนที่ถูกเน้น6 26" xfId="1451"/>
    <cellStyle name="ส่วนที่ถูกเน้น6 27" xfId="1452"/>
    <cellStyle name="ส่วนที่ถูกเน้น6 28" xfId="1453"/>
    <cellStyle name="ส่วนที่ถูกเน้น6 29" xfId="1454"/>
    <cellStyle name="ส่วนที่ถูกเน้น6 3" xfId="1455"/>
    <cellStyle name="ส่วนที่ถูกเน้น6 30" xfId="1456"/>
    <cellStyle name="ส่วนที่ถูกเน้น6 31" xfId="1457"/>
    <cellStyle name="ส่วนที่ถูกเน้น6 32" xfId="1458"/>
    <cellStyle name="ส่วนที่ถูกเน้น6 33" xfId="1459"/>
    <cellStyle name="ส่วนที่ถูกเน้น6 34" xfId="1460"/>
    <cellStyle name="ส่วนที่ถูกเน้น6 35" xfId="1461"/>
    <cellStyle name="ส่วนที่ถูกเน้น6 36" xfId="1462"/>
    <cellStyle name="ส่วนที่ถูกเน้น6 37" xfId="1463"/>
    <cellStyle name="ส่วนที่ถูกเน้น6 38" xfId="1464"/>
    <cellStyle name="ส่วนที่ถูกเน้น6 39" xfId="1465"/>
    <cellStyle name="ส่วนที่ถูกเน้น6 4" xfId="1466"/>
    <cellStyle name="ส่วนที่ถูกเน้น6 40" xfId="1467"/>
    <cellStyle name="ส่วนที่ถูกเน้น6 5" xfId="1468"/>
    <cellStyle name="ส่วนที่ถูกเน้น6 6" xfId="1469"/>
    <cellStyle name="ส่วนที่ถูกเน้น6 7" xfId="1470"/>
    <cellStyle name="ส่วนที่ถูกเน้น6 8" xfId="1471"/>
    <cellStyle name="ส่วนที่ถูกเน้น6 9" xfId="1472"/>
    <cellStyle name="แสดงผล" xfId="1473"/>
    <cellStyle name="แสดงผล 10" xfId="1474"/>
    <cellStyle name="แสดงผล 11" xfId="1475"/>
    <cellStyle name="แสดงผล 12" xfId="1476"/>
    <cellStyle name="แสดงผล 13" xfId="1477"/>
    <cellStyle name="แสดงผล 14" xfId="1478"/>
    <cellStyle name="แสดงผล 15" xfId="1479"/>
    <cellStyle name="แสดงผล 16" xfId="1480"/>
    <cellStyle name="แสดงผล 17" xfId="1481"/>
    <cellStyle name="แสดงผล 18" xfId="1482"/>
    <cellStyle name="แสดงผล 19" xfId="1483"/>
    <cellStyle name="แสดงผล 2" xfId="1484"/>
    <cellStyle name="แสดงผล 20" xfId="1485"/>
    <cellStyle name="แสดงผล 21" xfId="1486"/>
    <cellStyle name="แสดงผล 22" xfId="1487"/>
    <cellStyle name="แสดงผล 23" xfId="1488"/>
    <cellStyle name="แสดงผล 24" xfId="1489"/>
    <cellStyle name="แสดงผล 25" xfId="1490"/>
    <cellStyle name="แสดงผล 26" xfId="1491"/>
    <cellStyle name="แสดงผล 27" xfId="1492"/>
    <cellStyle name="แสดงผล 28" xfId="1493"/>
    <cellStyle name="แสดงผล 29" xfId="1494"/>
    <cellStyle name="แสดงผล 3" xfId="1495"/>
    <cellStyle name="แสดงผล 30" xfId="1496"/>
    <cellStyle name="แสดงผล 31" xfId="1497"/>
    <cellStyle name="แสดงผล 32" xfId="1498"/>
    <cellStyle name="แสดงผล 33" xfId="1499"/>
    <cellStyle name="แสดงผล 34" xfId="1500"/>
    <cellStyle name="แสดงผล 35" xfId="1501"/>
    <cellStyle name="แสดงผล 36" xfId="1502"/>
    <cellStyle name="แสดงผล 37" xfId="1503"/>
    <cellStyle name="แสดงผล 38" xfId="1504"/>
    <cellStyle name="แสดงผล 39" xfId="1505"/>
    <cellStyle name="แสดงผล 4" xfId="1506"/>
    <cellStyle name="แสดงผล 40" xfId="1507"/>
    <cellStyle name="แสดงผล 5" xfId="1508"/>
    <cellStyle name="แสดงผล 6" xfId="1509"/>
    <cellStyle name="แสดงผล 7" xfId="1510"/>
    <cellStyle name="แสดงผล 8" xfId="1511"/>
    <cellStyle name="แสดงผล 9" xfId="1512"/>
    <cellStyle name="หมายเหตุ" xfId="1513"/>
    <cellStyle name="หมายเหตุ 10" xfId="1514"/>
    <cellStyle name="หมายเหตุ 11" xfId="1515"/>
    <cellStyle name="หมายเหตุ 12" xfId="1516"/>
    <cellStyle name="หมายเหตุ 13" xfId="1517"/>
    <cellStyle name="หมายเหตุ 14" xfId="1518"/>
    <cellStyle name="หมายเหตุ 15" xfId="1519"/>
    <cellStyle name="หมายเหตุ 16" xfId="1520"/>
    <cellStyle name="หมายเหตุ 17" xfId="1521"/>
    <cellStyle name="หมายเหตุ 18" xfId="1522"/>
    <cellStyle name="หมายเหตุ 19" xfId="1523"/>
    <cellStyle name="หมายเหตุ 2" xfId="1524"/>
    <cellStyle name="หมายเหตุ 20" xfId="1525"/>
    <cellStyle name="หมายเหตุ 21" xfId="1526"/>
    <cellStyle name="หมายเหตุ 22" xfId="1527"/>
    <cellStyle name="หมายเหตุ 23" xfId="1528"/>
    <cellStyle name="หมายเหตุ 24" xfId="1529"/>
    <cellStyle name="หมายเหตุ 25" xfId="1530"/>
    <cellStyle name="หมายเหตุ 26" xfId="1531"/>
    <cellStyle name="หมายเหตุ 27" xfId="1532"/>
    <cellStyle name="หมายเหตุ 28" xfId="1533"/>
    <cellStyle name="หมายเหตุ 29" xfId="1534"/>
    <cellStyle name="หมายเหตุ 3" xfId="1535"/>
    <cellStyle name="หมายเหตุ 30" xfId="1536"/>
    <cellStyle name="หมายเหตุ 31" xfId="1537"/>
    <cellStyle name="หมายเหตุ 32" xfId="1538"/>
    <cellStyle name="หมายเหตุ 33" xfId="1539"/>
    <cellStyle name="หมายเหตุ 34" xfId="1540"/>
    <cellStyle name="หมายเหตุ 35" xfId="1541"/>
    <cellStyle name="หมายเหตุ 36" xfId="1542"/>
    <cellStyle name="หมายเหตุ 37" xfId="1543"/>
    <cellStyle name="หมายเหตุ 38" xfId="1544"/>
    <cellStyle name="หมายเหตุ 39" xfId="1545"/>
    <cellStyle name="หมายเหตุ 4" xfId="1546"/>
    <cellStyle name="หมายเหตุ 40" xfId="1547"/>
    <cellStyle name="หมายเหตุ 5" xfId="1548"/>
    <cellStyle name="หมายเหตุ 6" xfId="1549"/>
    <cellStyle name="หมายเหตุ 7" xfId="1550"/>
    <cellStyle name="หมายเหตุ 8" xfId="1551"/>
    <cellStyle name="หมายเหตุ 9" xfId="1552"/>
    <cellStyle name="หัวเรื่อง 1" xfId="1553"/>
    <cellStyle name="หัวเรื่อง 1 10" xfId="1554"/>
    <cellStyle name="หัวเรื่อง 1 11" xfId="1555"/>
    <cellStyle name="หัวเรื่อง 1 12" xfId="1556"/>
    <cellStyle name="หัวเรื่อง 1 13" xfId="1557"/>
    <cellStyle name="หัวเรื่อง 1 14" xfId="1558"/>
    <cellStyle name="หัวเรื่อง 1 15" xfId="1559"/>
    <cellStyle name="หัวเรื่อง 1 16" xfId="1560"/>
    <cellStyle name="หัวเรื่อง 1 17" xfId="1561"/>
    <cellStyle name="หัวเรื่อง 1 18" xfId="1562"/>
    <cellStyle name="หัวเรื่อง 1 19" xfId="1563"/>
    <cellStyle name="หัวเรื่อง 1 2" xfId="1564"/>
    <cellStyle name="หัวเรื่อง 1 20" xfId="1565"/>
    <cellStyle name="หัวเรื่อง 1 21" xfId="1566"/>
    <cellStyle name="หัวเรื่อง 1 22" xfId="1567"/>
    <cellStyle name="หัวเรื่อง 1 23" xfId="1568"/>
    <cellStyle name="หัวเรื่อง 1 24" xfId="1569"/>
    <cellStyle name="หัวเรื่อง 1 25" xfId="1570"/>
    <cellStyle name="หัวเรื่อง 1 26" xfId="1571"/>
    <cellStyle name="หัวเรื่อง 1 27" xfId="1572"/>
    <cellStyle name="หัวเรื่อง 1 28" xfId="1573"/>
    <cellStyle name="หัวเรื่อง 1 29" xfId="1574"/>
    <cellStyle name="หัวเรื่อง 1 3" xfId="1575"/>
    <cellStyle name="หัวเรื่อง 1 30" xfId="1576"/>
    <cellStyle name="หัวเรื่อง 1 31" xfId="1577"/>
    <cellStyle name="หัวเรื่อง 1 32" xfId="1578"/>
    <cellStyle name="หัวเรื่อง 1 33" xfId="1579"/>
    <cellStyle name="หัวเรื่อง 1 34" xfId="1580"/>
    <cellStyle name="หัวเรื่อง 1 35" xfId="1581"/>
    <cellStyle name="หัวเรื่อง 1 36" xfId="1582"/>
    <cellStyle name="หัวเรื่อง 1 37" xfId="1583"/>
    <cellStyle name="หัวเรื่อง 1 38" xfId="1584"/>
    <cellStyle name="หัวเรื่อง 1 39" xfId="1585"/>
    <cellStyle name="หัวเรื่อง 1 4" xfId="1586"/>
    <cellStyle name="หัวเรื่อง 1 40" xfId="1587"/>
    <cellStyle name="หัวเรื่อง 1 5" xfId="1588"/>
    <cellStyle name="หัวเรื่อง 1 6" xfId="1589"/>
    <cellStyle name="หัวเรื่อง 1 7" xfId="1590"/>
    <cellStyle name="หัวเรื่อง 1 8" xfId="1591"/>
    <cellStyle name="หัวเรื่อง 1 9" xfId="1592"/>
    <cellStyle name="หัวเรื่อง 2" xfId="1593"/>
    <cellStyle name="หัวเรื่อง 2 10" xfId="1594"/>
    <cellStyle name="หัวเรื่อง 2 11" xfId="1595"/>
    <cellStyle name="หัวเรื่อง 2 12" xfId="1596"/>
    <cellStyle name="หัวเรื่อง 2 13" xfId="1597"/>
    <cellStyle name="หัวเรื่อง 2 14" xfId="1598"/>
    <cellStyle name="หัวเรื่อง 2 15" xfId="1599"/>
    <cellStyle name="หัวเรื่อง 2 16" xfId="1600"/>
    <cellStyle name="หัวเรื่อง 2 17" xfId="1601"/>
    <cellStyle name="หัวเรื่อง 2 18" xfId="1602"/>
    <cellStyle name="หัวเรื่อง 2 19" xfId="1603"/>
    <cellStyle name="หัวเรื่อง 2 2" xfId="1604"/>
    <cellStyle name="หัวเรื่อง 2 20" xfId="1605"/>
    <cellStyle name="หัวเรื่อง 2 21" xfId="1606"/>
    <cellStyle name="หัวเรื่อง 2 22" xfId="1607"/>
    <cellStyle name="หัวเรื่อง 2 23" xfId="1608"/>
    <cellStyle name="หัวเรื่อง 2 24" xfId="1609"/>
    <cellStyle name="หัวเรื่อง 2 25" xfId="1610"/>
    <cellStyle name="หัวเรื่อง 2 26" xfId="1611"/>
    <cellStyle name="หัวเรื่อง 2 27" xfId="1612"/>
    <cellStyle name="หัวเรื่อง 2 28" xfId="1613"/>
    <cellStyle name="หัวเรื่อง 2 29" xfId="1614"/>
    <cellStyle name="หัวเรื่อง 2 3" xfId="1615"/>
    <cellStyle name="หัวเรื่อง 2 30" xfId="1616"/>
    <cellStyle name="หัวเรื่อง 2 31" xfId="1617"/>
    <cellStyle name="หัวเรื่อง 2 32" xfId="1618"/>
    <cellStyle name="หัวเรื่อง 2 33" xfId="1619"/>
    <cellStyle name="หัวเรื่อง 2 34" xfId="1620"/>
    <cellStyle name="หัวเรื่อง 2 35" xfId="1621"/>
    <cellStyle name="หัวเรื่อง 2 36" xfId="1622"/>
    <cellStyle name="หัวเรื่อง 2 37" xfId="1623"/>
    <cellStyle name="หัวเรื่อง 2 38" xfId="1624"/>
    <cellStyle name="หัวเรื่อง 2 39" xfId="1625"/>
    <cellStyle name="หัวเรื่อง 2 4" xfId="1626"/>
    <cellStyle name="หัวเรื่อง 2 40" xfId="1627"/>
    <cellStyle name="หัวเรื่อง 2 5" xfId="1628"/>
    <cellStyle name="หัวเรื่อง 2 6" xfId="1629"/>
    <cellStyle name="หัวเรื่อง 2 7" xfId="1630"/>
    <cellStyle name="หัวเรื่อง 2 8" xfId="1631"/>
    <cellStyle name="หัวเรื่อง 2 9" xfId="1632"/>
    <cellStyle name="หัวเรื่อง 3" xfId="1633"/>
    <cellStyle name="หัวเรื่อง 3 10" xfId="1634"/>
    <cellStyle name="หัวเรื่อง 3 11" xfId="1635"/>
    <cellStyle name="หัวเรื่อง 3 12" xfId="1636"/>
    <cellStyle name="หัวเรื่อง 3 13" xfId="1637"/>
    <cellStyle name="หัวเรื่อง 3 14" xfId="1638"/>
    <cellStyle name="หัวเรื่อง 3 15" xfId="1639"/>
    <cellStyle name="หัวเรื่อง 3 16" xfId="1640"/>
    <cellStyle name="หัวเรื่อง 3 17" xfId="1641"/>
    <cellStyle name="หัวเรื่อง 3 18" xfId="1642"/>
    <cellStyle name="หัวเรื่อง 3 19" xfId="1643"/>
    <cellStyle name="หัวเรื่อง 3 2" xfId="1644"/>
    <cellStyle name="หัวเรื่อง 3 20" xfId="1645"/>
    <cellStyle name="หัวเรื่อง 3 21" xfId="1646"/>
    <cellStyle name="หัวเรื่อง 3 22" xfId="1647"/>
    <cellStyle name="หัวเรื่อง 3 23" xfId="1648"/>
    <cellStyle name="หัวเรื่อง 3 24" xfId="1649"/>
    <cellStyle name="หัวเรื่อง 3 25" xfId="1650"/>
    <cellStyle name="หัวเรื่อง 3 26" xfId="1651"/>
    <cellStyle name="หัวเรื่อง 3 27" xfId="1652"/>
    <cellStyle name="หัวเรื่อง 3 28" xfId="1653"/>
    <cellStyle name="หัวเรื่อง 3 29" xfId="1654"/>
    <cellStyle name="หัวเรื่อง 3 3" xfId="1655"/>
    <cellStyle name="หัวเรื่อง 3 30" xfId="1656"/>
    <cellStyle name="หัวเรื่อง 3 31" xfId="1657"/>
    <cellStyle name="หัวเรื่อง 3 32" xfId="1658"/>
    <cellStyle name="หัวเรื่อง 3 33" xfId="1659"/>
    <cellStyle name="หัวเรื่อง 3 34" xfId="1660"/>
    <cellStyle name="หัวเรื่อง 3 35" xfId="1661"/>
    <cellStyle name="หัวเรื่อง 3 36" xfId="1662"/>
    <cellStyle name="หัวเรื่อง 3 37" xfId="1663"/>
    <cellStyle name="หัวเรื่อง 3 38" xfId="1664"/>
    <cellStyle name="หัวเรื่อง 3 39" xfId="1665"/>
    <cellStyle name="หัวเรื่อง 3 4" xfId="1666"/>
    <cellStyle name="หัวเรื่อง 3 40" xfId="1667"/>
    <cellStyle name="หัวเรื่อง 3 5" xfId="1668"/>
    <cellStyle name="หัวเรื่อง 3 6" xfId="1669"/>
    <cellStyle name="หัวเรื่อง 3 7" xfId="1670"/>
    <cellStyle name="หัวเรื่อง 3 8" xfId="1671"/>
    <cellStyle name="หัวเรื่อง 3 9" xfId="1672"/>
    <cellStyle name="หัวเรื่อง 4" xfId="1673"/>
    <cellStyle name="หัวเรื่อง 4 10" xfId="1674"/>
    <cellStyle name="หัวเรื่อง 4 11" xfId="1675"/>
    <cellStyle name="หัวเรื่อง 4 12" xfId="1676"/>
    <cellStyle name="หัวเรื่อง 4 13" xfId="1677"/>
    <cellStyle name="หัวเรื่อง 4 14" xfId="1678"/>
    <cellStyle name="หัวเรื่อง 4 15" xfId="1679"/>
    <cellStyle name="หัวเรื่อง 4 16" xfId="1680"/>
    <cellStyle name="หัวเรื่อง 4 17" xfId="1681"/>
    <cellStyle name="หัวเรื่อง 4 18" xfId="1682"/>
    <cellStyle name="หัวเรื่อง 4 19" xfId="1683"/>
    <cellStyle name="หัวเรื่อง 4 2" xfId="1684"/>
    <cellStyle name="หัวเรื่อง 4 20" xfId="1685"/>
    <cellStyle name="หัวเรื่อง 4 21" xfId="1686"/>
    <cellStyle name="หัวเรื่อง 4 22" xfId="1687"/>
    <cellStyle name="หัวเรื่อง 4 23" xfId="1688"/>
    <cellStyle name="หัวเรื่อง 4 24" xfId="1689"/>
    <cellStyle name="หัวเรื่อง 4 25" xfId="1690"/>
    <cellStyle name="หัวเรื่อง 4 26" xfId="1691"/>
    <cellStyle name="หัวเรื่อง 4 27" xfId="1692"/>
    <cellStyle name="หัวเรื่อง 4 28" xfId="1693"/>
    <cellStyle name="หัวเรื่อง 4 29" xfId="1694"/>
    <cellStyle name="หัวเรื่อง 4 3" xfId="1695"/>
    <cellStyle name="หัวเรื่อง 4 30" xfId="1696"/>
    <cellStyle name="หัวเรื่อง 4 31" xfId="1697"/>
    <cellStyle name="หัวเรื่อง 4 32" xfId="1698"/>
    <cellStyle name="หัวเรื่อง 4 33" xfId="1699"/>
    <cellStyle name="หัวเรื่อง 4 34" xfId="1700"/>
    <cellStyle name="หัวเรื่อง 4 35" xfId="1701"/>
    <cellStyle name="หัวเรื่อง 4 36" xfId="1702"/>
    <cellStyle name="หัวเรื่อง 4 37" xfId="1703"/>
    <cellStyle name="หัวเรื่อง 4 38" xfId="1704"/>
    <cellStyle name="หัวเรื่อง 4 39" xfId="1705"/>
    <cellStyle name="หัวเรื่อง 4 4" xfId="1706"/>
    <cellStyle name="หัวเรื่อง 4 40" xfId="1707"/>
    <cellStyle name="หัวเรื่อง 4 5" xfId="1708"/>
    <cellStyle name="หัวเรื่อง 4 6" xfId="1709"/>
    <cellStyle name="หัวเรื่อง 4 7" xfId="1710"/>
    <cellStyle name="หัวเรื่อง 4 8" xfId="1711"/>
    <cellStyle name="หัวเรื่อง 4 9" xfId="17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4;&#3619;&#3637;&#3626;&#3623;&#3656;&#3634;&#3591;\&#3591;&#3634;&#3609;&#3607;&#3637;&#3656;&#3607;&#3635;&#3611;&#3619;&#3632;&#3592;&#3635;\&#3591;&#3610;&#3585;&#3634;&#3619;&#3648;&#3591;&#3636;&#3609;\&#3591;&#3610;56\&#3619;&#3634;&#3618;&#3591;&#3634;&#3609;&#3648;&#3591;&#3636;&#3609;&#3588;&#3591;&#3648;&#3627;&#3621;&#3639;&#3629;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pp\&#3591;&#3610;56\&#3619;&#3634;&#3618;&#3591;&#3634;&#3609;&#3648;&#3591;&#3636;&#3609;&#3588;&#3591;&#3648;&#3627;&#3621;&#3639;&#3629;56%20%20(&#3617;.&#3588;.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&#3648;&#3604;&#3637;&#3629;&#3609;%20-6-3-56\&#3619;&#3634;&#3618;&#3591;&#3634;&#3609;&#3648;&#3591;&#3636;&#3609;&#3588;&#3591;&#3648;&#3627;&#3621;&#3639;&#3629;56%20%20(&#3585;.&#3614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619;&#3634;&#3618;&#3591;&#3634;&#3609;&#3648;&#3591;&#3636;&#3609;&#3588;&#3591;&#3648;&#3627;&#3621;&#3639;&#3629;56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48;&#3591;&#3636;&#3609;&#3588;&#3591;&#3648;&#3627;&#3621;&#3639;&#3629;56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48;&#3588;&#3591;&#3648;&#3627;&#3621;&#3639;&#3629;5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48;&#3588;&#3591;&#3648;&#3627;&#3621;&#3639;&#3629;&#3648;&#3619;&#3636;&#3656;&#3617;%20&#3605;%20&#3588;%205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91;&#3634;&#3609;&#3648;&#3588;&#3591;&#3648;&#3627;&#3621;&#3639;&#3629;&#3648;&#3619;&#3636;&#3656;&#3617;%20&#3605;%20&#3588;%205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เช็คที่ยังไม่นำไปขึ้นเงิน"/>
    </sheetNames>
    <sheetDataSet>
      <sheetData sheetId="0">
        <row r="596">
          <cell r="M596">
            <v>265309.18</v>
          </cell>
        </row>
      </sheetData>
      <sheetData sheetId="1">
        <row r="739">
          <cell r="M739">
            <v>229324.68</v>
          </cell>
        </row>
        <row r="743">
          <cell r="M743">
            <v>7275296.779999999</v>
          </cell>
        </row>
      </sheetData>
      <sheetData sheetId="2">
        <row r="648">
          <cell r="M648">
            <v>5834344.16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ม.ค.56"/>
      <sheetName val="เช็คที่ยังไม่นำไปขึ้นเงิน"/>
    </sheetNames>
    <sheetDataSet>
      <sheetData sheetId="3">
        <row r="884">
          <cell r="K884">
            <v>6032772.49</v>
          </cell>
          <cell r="M884">
            <v>6209484.61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ม.ค.56"/>
      <sheetName val="ก.พ.56"/>
      <sheetName val="เช็คที่ยังไม่นำไปขึ้นเงิน"/>
    </sheetNames>
    <sheetDataSet>
      <sheetData sheetId="4">
        <row r="835">
          <cell r="M835">
            <v>2234793</v>
          </cell>
        </row>
        <row r="839">
          <cell r="M839">
            <v>4163419.54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ม.ค.56"/>
      <sheetName val="ก.พ.56"/>
      <sheetName val="มี.ค.56"/>
      <sheetName val="เช็คที่ยังไม่นำไปขึ้นเงิน"/>
    </sheetNames>
    <sheetDataSet>
      <sheetData sheetId="5">
        <row r="970">
          <cell r="M970">
            <v>1193983.7500000002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ม.ค.56"/>
      <sheetName val="ก.พ.56"/>
      <sheetName val="มี.ค.56"/>
      <sheetName val="เม.ย.56"/>
      <sheetName val="พ.ค 56"/>
      <sheetName val="เช็คที่ยังไม่นำไปขึ้นเงิน"/>
    </sheetNames>
    <sheetDataSet>
      <sheetData sheetId="6">
        <row r="707">
          <cell r="M707">
            <v>913798.7300000002</v>
          </cell>
        </row>
        <row r="711">
          <cell r="M711">
            <v>9997167.23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ต.ค.55"/>
      <sheetName val="พ.ย.55"/>
      <sheetName val="ธ.ค.55"/>
      <sheetName val="ม.ค.56"/>
      <sheetName val="ก.พ.56"/>
      <sheetName val="มี.ค.56"/>
      <sheetName val="เม.ย.56"/>
      <sheetName val="พ.ค 56"/>
      <sheetName val="มิ.ย.56"/>
      <sheetName val="ก.ค. 56"/>
      <sheetName val="ส.ค.56"/>
      <sheetName val="ก.ย 56"/>
      <sheetName val="ต ค  56 "/>
      <sheetName val="เช็คที่ยังไม่นำไปขึ้นเงิน"/>
    </sheetNames>
    <sheetDataSet>
      <sheetData sheetId="7">
        <row r="836">
          <cell r="M836">
            <v>427577.8300000002</v>
          </cell>
        </row>
        <row r="840">
          <cell r="M840">
            <v>11168684.410000002</v>
          </cell>
        </row>
      </sheetData>
      <sheetData sheetId="8">
        <row r="750">
          <cell r="M750">
            <v>2616208.11</v>
          </cell>
        </row>
        <row r="754">
          <cell r="M754">
            <v>8514724.330000002</v>
          </cell>
        </row>
      </sheetData>
      <sheetData sheetId="10">
        <row r="62">
          <cell r="M62">
            <v>1993041.1</v>
          </cell>
        </row>
        <row r="668">
          <cell r="M668">
            <v>7477277.290000003</v>
          </cell>
        </row>
      </sheetData>
      <sheetData sheetId="11">
        <row r="664">
          <cell r="M664">
            <v>3136160.5300000003</v>
          </cell>
        </row>
        <row r="668">
          <cell r="M668">
            <v>4687656.530000003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ต ค  56 "/>
      <sheetName val="พ ย 56"/>
      <sheetName val="ธ ค 56"/>
      <sheetName val="ม ค 57"/>
      <sheetName val="ก พ 57"/>
      <sheetName val="มี.ค. 57"/>
      <sheetName val="เม.ย 57"/>
      <sheetName val="พ.ค.57"/>
      <sheetName val="มิ.ย 57"/>
      <sheetName val="ก.ค.57"/>
      <sheetName val="ส.ค.57"/>
      <sheetName val="ก.ย 57 "/>
      <sheetName val="เช็คที่ยังไม่นำไปขึ้นเงิน"/>
    </sheetNames>
    <sheetDataSet>
      <sheetData sheetId="0">
        <row r="535">
          <cell r="M535">
            <v>2481957.89</v>
          </cell>
        </row>
        <row r="539">
          <cell r="M539">
            <v>1745620.27</v>
          </cell>
        </row>
      </sheetData>
      <sheetData sheetId="1">
        <row r="492">
          <cell r="M492">
            <v>778843.3600000001</v>
          </cell>
        </row>
      </sheetData>
      <sheetData sheetId="5">
        <row r="664">
          <cell r="M664">
            <v>5095101.62</v>
          </cell>
        </row>
        <row r="668">
          <cell r="M668">
            <v>6312157.070000001</v>
          </cell>
        </row>
      </sheetData>
      <sheetData sheetId="6">
        <row r="621">
          <cell r="M621">
            <v>4156179.880000001</v>
          </cell>
        </row>
        <row r="625">
          <cell r="M625">
            <v>6236109.029999999</v>
          </cell>
        </row>
      </sheetData>
      <sheetData sheetId="7">
        <row r="582">
          <cell r="M582">
            <v>5527188.969999999</v>
          </cell>
        </row>
      </sheetData>
      <sheetData sheetId="9">
        <row r="324">
          <cell r="M324">
            <v>5931993.869999997</v>
          </cell>
        </row>
        <row r="492">
          <cell r="M492">
            <v>1228340.4800000011</v>
          </cell>
        </row>
      </sheetData>
      <sheetData sheetId="10">
        <row r="707">
          <cell r="M707">
            <v>1565562.2400000012</v>
          </cell>
        </row>
      </sheetData>
      <sheetData sheetId="11">
        <row r="793">
          <cell r="M793">
            <v>876534.0300000011</v>
          </cell>
        </row>
        <row r="797">
          <cell r="M797">
            <v>3120459.719999997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ต ค 57 "/>
      <sheetName val="พ.ย.57"/>
      <sheetName val="ธ ค 57"/>
      <sheetName val="ม ค  58"/>
      <sheetName val="ก พ 58"/>
      <sheetName val="มี ค. 58"/>
      <sheetName val="เม ษ 58"/>
      <sheetName val="เช็คที่ยังไม่นำไปขึ้นเงิน"/>
    </sheetNames>
    <sheetDataSet>
      <sheetData sheetId="0">
        <row r="535">
          <cell r="K535">
            <v>1262798.46</v>
          </cell>
        </row>
        <row r="536">
          <cell r="K536">
            <v>358420.32</v>
          </cell>
        </row>
        <row r="537">
          <cell r="K537">
            <v>803975.14</v>
          </cell>
        </row>
        <row r="539">
          <cell r="K539">
            <v>814543.0300000005</v>
          </cell>
          <cell r="M539">
            <v>1390952.6100000006</v>
          </cell>
        </row>
        <row r="541">
          <cell r="K541">
            <v>4072650.47</v>
          </cell>
        </row>
      </sheetData>
      <sheetData sheetId="1">
        <row r="836">
          <cell r="K836">
            <v>2409105.08</v>
          </cell>
        </row>
        <row r="837">
          <cell r="K837">
            <v>378420.32</v>
          </cell>
        </row>
        <row r="838">
          <cell r="K838">
            <v>804019.75</v>
          </cell>
        </row>
        <row r="840">
          <cell r="K840">
            <v>1642764.4700000004</v>
          </cell>
        </row>
        <row r="842">
          <cell r="K842">
            <v>4088440.6100000003</v>
          </cell>
        </row>
      </sheetData>
      <sheetData sheetId="2">
        <row r="879">
          <cell r="M879">
            <v>1638496.1900000002</v>
          </cell>
        </row>
        <row r="922">
          <cell r="K922">
            <v>1612063.1900000002</v>
          </cell>
        </row>
        <row r="923">
          <cell r="K923">
            <v>378420.32</v>
          </cell>
        </row>
        <row r="924">
          <cell r="K924">
            <v>806280.7200000001</v>
          </cell>
        </row>
        <row r="926">
          <cell r="K926">
            <v>3851746.640000001</v>
          </cell>
          <cell r="M926">
            <v>4140436.640000001</v>
          </cell>
        </row>
        <row r="928">
          <cell r="K928">
            <v>4096835.49</v>
          </cell>
        </row>
      </sheetData>
      <sheetData sheetId="3">
        <row r="836">
          <cell r="K836">
            <v>1727260.29</v>
          </cell>
        </row>
        <row r="837">
          <cell r="K837">
            <v>378420.32</v>
          </cell>
        </row>
        <row r="838">
          <cell r="K838">
            <v>806280.7200000001</v>
          </cell>
        </row>
        <row r="840">
          <cell r="K840">
            <v>4025967.9800000004</v>
          </cell>
          <cell r="M840">
            <v>4025967.9800000004</v>
          </cell>
        </row>
        <row r="842">
          <cell r="K842">
            <v>4096835.49</v>
          </cell>
        </row>
      </sheetData>
      <sheetData sheetId="4">
        <row r="836">
          <cell r="K836">
            <v>221280.73000000004</v>
          </cell>
        </row>
        <row r="837">
          <cell r="K837">
            <v>378420.32</v>
          </cell>
        </row>
        <row r="838">
          <cell r="K838">
            <v>806325.4600000001</v>
          </cell>
        </row>
        <row r="840">
          <cell r="K840">
            <v>4318892.73</v>
          </cell>
          <cell r="M840">
            <v>4394300.73</v>
          </cell>
        </row>
        <row r="842">
          <cell r="K842">
            <v>4104425.4800000004</v>
          </cell>
        </row>
      </sheetData>
      <sheetData sheetId="5">
        <row r="965">
          <cell r="K965">
            <v>2718626.32</v>
          </cell>
          <cell r="M965">
            <v>2749101.32</v>
          </cell>
        </row>
        <row r="966">
          <cell r="K966">
            <v>379350.35000000003</v>
          </cell>
        </row>
        <row r="967">
          <cell r="K967">
            <v>2808567.99</v>
          </cell>
        </row>
        <row r="969">
          <cell r="K969">
            <v>3596774.440000001</v>
          </cell>
        </row>
        <row r="971">
          <cell r="K971">
            <v>2104425.4800000004</v>
          </cell>
        </row>
      </sheetData>
      <sheetData sheetId="6">
        <row r="750">
          <cell r="K750">
            <v>1752373.8499999996</v>
          </cell>
          <cell r="M750">
            <v>1757131.8499999996</v>
          </cell>
        </row>
        <row r="751">
          <cell r="K751">
            <v>379350.35000000003</v>
          </cell>
        </row>
        <row r="752">
          <cell r="K752">
            <v>2808567.99</v>
          </cell>
        </row>
        <row r="754">
          <cell r="K754">
            <v>4784702.610000001</v>
          </cell>
          <cell r="M754">
            <v>4859614.860000001</v>
          </cell>
        </row>
        <row r="756">
          <cell r="K756">
            <v>2104425.4800000004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93"/>
  <sheetViews>
    <sheetView zoomScalePageLayoutView="0" workbookViewId="0" topLeftCell="A1402">
      <selection activeCell="N1413" sqref="N1413"/>
    </sheetView>
  </sheetViews>
  <sheetFormatPr defaultColWidth="9.140625" defaultRowHeight="21.75"/>
  <cols>
    <col min="1" max="1" width="2.57421875" style="122" customWidth="1"/>
    <col min="2" max="2" width="4.57421875" style="122" customWidth="1"/>
    <col min="3" max="3" width="4.421875" style="122" customWidth="1"/>
    <col min="4" max="4" width="9.8515625" style="122" customWidth="1"/>
    <col min="5" max="5" width="4.00390625" style="122" customWidth="1"/>
    <col min="6" max="6" width="8.140625" style="122" customWidth="1"/>
    <col min="7" max="7" width="10.7109375" style="122" customWidth="1"/>
    <col min="8" max="8" width="12.7109375" style="122" customWidth="1"/>
    <col min="9" max="9" width="10.8515625" style="149" customWidth="1"/>
    <col min="10" max="10" width="13.8515625" style="150" bestFit="1" customWidth="1"/>
    <col min="11" max="11" width="21.8515625" style="150" customWidth="1"/>
    <col min="12" max="12" width="16.00390625" style="122" customWidth="1"/>
    <col min="13" max="14" width="12.7109375" style="122" bestFit="1" customWidth="1"/>
    <col min="15" max="15" width="11.28125" style="122" bestFit="1" customWidth="1"/>
    <col min="16" max="16384" width="9.140625" style="122" customWidth="1"/>
  </cols>
  <sheetData>
    <row r="1" spans="1:11" ht="21">
      <c r="A1" s="673" t="s">
        <v>166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</row>
    <row r="2" spans="1:11" ht="21">
      <c r="A2" s="123"/>
      <c r="B2" s="123"/>
      <c r="C2" s="123"/>
      <c r="D2" s="123"/>
      <c r="E2" s="123"/>
      <c r="F2" s="123"/>
      <c r="G2" s="123"/>
      <c r="H2" s="123"/>
      <c r="I2" s="124"/>
      <c r="J2" s="125"/>
      <c r="K2" s="126" t="s">
        <v>585</v>
      </c>
    </row>
    <row r="3" spans="1:11" ht="21">
      <c r="A3" s="123"/>
      <c r="B3" s="123"/>
      <c r="C3" s="123"/>
      <c r="D3" s="123"/>
      <c r="E3" s="123"/>
      <c r="F3" s="123"/>
      <c r="G3" s="123"/>
      <c r="H3" s="123"/>
      <c r="I3" s="124"/>
      <c r="J3" s="674" t="s">
        <v>454</v>
      </c>
      <c r="K3" s="674"/>
    </row>
    <row r="4" spans="1:11" ht="21">
      <c r="A4" s="123"/>
      <c r="B4" s="123" t="s">
        <v>167</v>
      </c>
      <c r="C4" s="123"/>
      <c r="D4" s="123"/>
      <c r="E4" s="123"/>
      <c r="F4" s="123"/>
      <c r="G4" s="123"/>
      <c r="H4" s="123"/>
      <c r="I4" s="124"/>
      <c r="J4" s="125"/>
      <c r="K4" s="125"/>
    </row>
    <row r="5" spans="1:11" s="129" customFormat="1" ht="21">
      <c r="A5" s="675" t="s">
        <v>35</v>
      </c>
      <c r="B5" s="675"/>
      <c r="C5" s="675"/>
      <c r="D5" s="675"/>
      <c r="E5" s="675"/>
      <c r="F5" s="675"/>
      <c r="G5" s="675"/>
      <c r="H5" s="675"/>
      <c r="I5" s="127" t="s">
        <v>36</v>
      </c>
      <c r="J5" s="128" t="s">
        <v>37</v>
      </c>
      <c r="K5" s="128" t="s">
        <v>38</v>
      </c>
    </row>
    <row r="6" spans="1:11" s="129" customFormat="1" ht="21">
      <c r="A6" s="130"/>
      <c r="B6" s="121"/>
      <c r="C6" s="121"/>
      <c r="D6" s="121"/>
      <c r="E6" s="121"/>
      <c r="F6" s="121"/>
      <c r="G6" s="121"/>
      <c r="H6" s="131"/>
      <c r="I6" s="132"/>
      <c r="J6" s="133"/>
      <c r="K6" s="134"/>
    </row>
    <row r="7" spans="1:11" ht="21">
      <c r="A7" s="135"/>
      <c r="B7" s="122" t="s">
        <v>168</v>
      </c>
      <c r="C7" s="122" t="s">
        <v>449</v>
      </c>
      <c r="H7" s="136"/>
      <c r="I7" s="137" t="s">
        <v>98</v>
      </c>
      <c r="J7" s="138">
        <v>1043190</v>
      </c>
      <c r="K7" s="139"/>
    </row>
    <row r="8" spans="1:11" ht="18.75" customHeight="1">
      <c r="A8" s="135"/>
      <c r="H8" s="136"/>
      <c r="I8" s="137"/>
      <c r="J8" s="138"/>
      <c r="K8" s="139"/>
    </row>
    <row r="9" spans="1:11" ht="21">
      <c r="A9" s="135"/>
      <c r="C9" s="122" t="s">
        <v>169</v>
      </c>
      <c r="D9" s="122" t="s">
        <v>450</v>
      </c>
      <c r="H9" s="136"/>
      <c r="I9" s="137" t="s">
        <v>99</v>
      </c>
      <c r="J9" s="138"/>
      <c r="K9" s="139">
        <f>J7</f>
        <v>1043190</v>
      </c>
    </row>
    <row r="10" spans="1:11" ht="21">
      <c r="A10" s="135"/>
      <c r="H10" s="136"/>
      <c r="I10" s="137"/>
      <c r="J10" s="138"/>
      <c r="K10" s="139"/>
    </row>
    <row r="11" spans="1:13" ht="21">
      <c r="A11" s="135"/>
      <c r="H11" s="136"/>
      <c r="I11" s="137"/>
      <c r="J11" s="138"/>
      <c r="K11" s="139"/>
      <c r="M11" s="122" t="s">
        <v>360</v>
      </c>
    </row>
    <row r="12" spans="1:11" ht="21">
      <c r="A12" s="135"/>
      <c r="H12" s="136"/>
      <c r="I12" s="137"/>
      <c r="J12" s="138"/>
      <c r="K12" s="139"/>
    </row>
    <row r="13" spans="1:11" ht="21">
      <c r="A13" s="135"/>
      <c r="H13" s="136"/>
      <c r="I13" s="137"/>
      <c r="J13" s="138"/>
      <c r="K13" s="139"/>
    </row>
    <row r="14" spans="1:11" ht="21">
      <c r="A14" s="135"/>
      <c r="H14" s="136"/>
      <c r="I14" s="137"/>
      <c r="J14" s="138"/>
      <c r="K14" s="139"/>
    </row>
    <row r="15" spans="1:11" ht="21">
      <c r="A15" s="135"/>
      <c r="H15" s="136"/>
      <c r="I15" s="137"/>
      <c r="J15" s="138"/>
      <c r="K15" s="139"/>
    </row>
    <row r="16" spans="1:11" ht="21">
      <c r="A16" s="135"/>
      <c r="H16" s="136"/>
      <c r="I16" s="137"/>
      <c r="J16" s="138"/>
      <c r="K16" s="139"/>
    </row>
    <row r="17" spans="1:11" ht="21">
      <c r="A17" s="135"/>
      <c r="H17" s="136"/>
      <c r="I17" s="137"/>
      <c r="J17" s="138"/>
      <c r="K17" s="139"/>
    </row>
    <row r="18" spans="1:11" ht="21">
      <c r="A18" s="135"/>
      <c r="H18" s="136"/>
      <c r="I18" s="137"/>
      <c r="J18" s="138"/>
      <c r="K18" s="139"/>
    </row>
    <row r="19" spans="1:11" ht="21">
      <c r="A19" s="135"/>
      <c r="H19" s="136"/>
      <c r="I19" s="137"/>
      <c r="J19" s="138"/>
      <c r="K19" s="139"/>
    </row>
    <row r="20" spans="1:11" ht="21">
      <c r="A20" s="135"/>
      <c r="H20" s="136"/>
      <c r="I20" s="137"/>
      <c r="J20" s="138"/>
      <c r="K20" s="139"/>
    </row>
    <row r="21" spans="1:11" ht="21">
      <c r="A21" s="135"/>
      <c r="H21" s="136"/>
      <c r="I21" s="137"/>
      <c r="J21" s="138"/>
      <c r="K21" s="139"/>
    </row>
    <row r="22" spans="1:11" ht="21">
      <c r="A22" s="140"/>
      <c r="B22" s="141"/>
      <c r="C22" s="141"/>
      <c r="D22" s="141"/>
      <c r="E22" s="141"/>
      <c r="F22" s="141"/>
      <c r="G22" s="141"/>
      <c r="H22" s="142"/>
      <c r="I22" s="143"/>
      <c r="J22" s="144"/>
      <c r="K22" s="145"/>
    </row>
    <row r="23" spans="1:11" s="123" customFormat="1" ht="21">
      <c r="A23" s="146"/>
      <c r="B23" s="147" t="s">
        <v>170</v>
      </c>
      <c r="D23" s="123" t="s">
        <v>171</v>
      </c>
      <c r="I23" s="124"/>
      <c r="J23" s="125"/>
      <c r="K23" s="148"/>
    </row>
    <row r="25" spans="2:12" ht="23.25" customHeight="1">
      <c r="B25" s="466" t="s">
        <v>451</v>
      </c>
      <c r="C25" s="466"/>
      <c r="D25" s="466"/>
      <c r="E25" s="466"/>
      <c r="F25" s="466"/>
      <c r="G25" s="466"/>
      <c r="H25" s="466"/>
      <c r="I25" s="466"/>
      <c r="J25" s="466"/>
      <c r="K25" s="466"/>
      <c r="L25" s="461"/>
    </row>
    <row r="27" spans="2:11" s="123" customFormat="1" ht="21">
      <c r="B27" s="676" t="s">
        <v>39</v>
      </c>
      <c r="C27" s="677"/>
      <c r="D27" s="146"/>
      <c r="E27" s="146"/>
      <c r="F27" s="146"/>
      <c r="G27" s="151" t="s">
        <v>40</v>
      </c>
      <c r="H27" s="146"/>
      <c r="I27" s="152"/>
      <c r="J27" s="153" t="s">
        <v>172</v>
      </c>
      <c r="K27" s="154"/>
    </row>
    <row r="28" spans="2:11" ht="21">
      <c r="B28" s="135"/>
      <c r="C28" s="662" t="s">
        <v>173</v>
      </c>
      <c r="D28" s="662"/>
      <c r="E28" s="662"/>
      <c r="F28" s="662"/>
      <c r="G28" s="663" t="s">
        <v>174</v>
      </c>
      <c r="H28" s="662"/>
      <c r="I28" s="664"/>
      <c r="J28" s="665" t="s">
        <v>175</v>
      </c>
      <c r="K28" s="666"/>
    </row>
    <row r="29" spans="2:11" ht="21">
      <c r="B29" s="661" t="s">
        <v>452</v>
      </c>
      <c r="C29" s="662"/>
      <c r="D29" s="662"/>
      <c r="E29" s="662"/>
      <c r="F29" s="662"/>
      <c r="G29" s="663" t="s">
        <v>364</v>
      </c>
      <c r="H29" s="662"/>
      <c r="I29" s="664"/>
      <c r="J29" s="665" t="str">
        <f>B29</f>
        <v>(นางสาวรัชนี  เผือกไธสง)</v>
      </c>
      <c r="K29" s="666"/>
    </row>
    <row r="30" spans="2:11" ht="21">
      <c r="B30" s="667" t="s">
        <v>453</v>
      </c>
      <c r="C30" s="668"/>
      <c r="D30" s="668"/>
      <c r="E30" s="668"/>
      <c r="F30" s="668"/>
      <c r="G30" s="669" t="s">
        <v>160</v>
      </c>
      <c r="H30" s="668"/>
      <c r="I30" s="670"/>
      <c r="J30" s="671" t="str">
        <f>B30</f>
        <v>นักวิชการเงินและบัญชี</v>
      </c>
      <c r="K30" s="672"/>
    </row>
    <row r="31" spans="2:11" ht="21">
      <c r="B31" s="460"/>
      <c r="C31" s="129"/>
      <c r="D31" s="129"/>
      <c r="E31" s="129"/>
      <c r="F31" s="129"/>
      <c r="G31" s="129"/>
      <c r="H31" s="129"/>
      <c r="I31" s="129"/>
      <c r="J31" s="445"/>
      <c r="K31" s="445"/>
    </row>
    <row r="32" spans="2:11" ht="21">
      <c r="B32" s="460"/>
      <c r="C32" s="129"/>
      <c r="D32" s="129"/>
      <c r="E32" s="129"/>
      <c r="F32" s="129"/>
      <c r="G32" s="129"/>
      <c r="H32" s="129"/>
      <c r="I32" s="129"/>
      <c r="J32" s="445"/>
      <c r="K32" s="445"/>
    </row>
    <row r="33" spans="2:11" ht="21">
      <c r="B33" s="460"/>
      <c r="C33" s="129"/>
      <c r="D33" s="129"/>
      <c r="E33" s="129"/>
      <c r="F33" s="129"/>
      <c r="G33" s="129"/>
      <c r="H33" s="129"/>
      <c r="I33" s="129"/>
      <c r="J33" s="445"/>
      <c r="K33" s="445"/>
    </row>
    <row r="34" spans="2:11" ht="21">
      <c r="B34" s="460"/>
      <c r="C34" s="129"/>
      <c r="D34" s="129"/>
      <c r="E34" s="129"/>
      <c r="F34" s="129"/>
      <c r="G34" s="129"/>
      <c r="H34" s="129"/>
      <c r="I34" s="129"/>
      <c r="J34" s="445"/>
      <c r="K34" s="445"/>
    </row>
    <row r="35" spans="2:11" ht="21">
      <c r="B35" s="460"/>
      <c r="C35" s="129"/>
      <c r="D35" s="129"/>
      <c r="E35" s="129"/>
      <c r="F35" s="129"/>
      <c r="G35" s="129"/>
      <c r="H35" s="129"/>
      <c r="I35" s="129"/>
      <c r="J35" s="445"/>
      <c r="K35" s="445"/>
    </row>
    <row r="36" spans="2:11" ht="21">
      <c r="B36" s="460"/>
      <c r="C36" s="129"/>
      <c r="D36" s="129"/>
      <c r="E36" s="129"/>
      <c r="F36" s="129"/>
      <c r="G36" s="129"/>
      <c r="H36" s="129"/>
      <c r="I36" s="129"/>
      <c r="J36" s="445"/>
      <c r="K36" s="445"/>
    </row>
    <row r="37" spans="2:11" ht="21">
      <c r="B37" s="460"/>
      <c r="C37" s="129"/>
      <c r="D37" s="129"/>
      <c r="E37" s="129"/>
      <c r="F37" s="129"/>
      <c r="G37" s="129"/>
      <c r="H37" s="129"/>
      <c r="I37" s="129"/>
      <c r="J37" s="445"/>
      <c r="K37" s="445"/>
    </row>
    <row r="38" spans="2:11" ht="21">
      <c r="B38" s="460"/>
      <c r="C38" s="129"/>
      <c r="D38" s="129"/>
      <c r="E38" s="129"/>
      <c r="F38" s="129"/>
      <c r="G38" s="129"/>
      <c r="H38" s="129"/>
      <c r="I38" s="129"/>
      <c r="J38" s="445"/>
      <c r="K38" s="445"/>
    </row>
    <row r="39" spans="1:11" ht="21">
      <c r="A39" s="673" t="s">
        <v>166</v>
      </c>
      <c r="B39" s="673"/>
      <c r="C39" s="673"/>
      <c r="D39" s="673"/>
      <c r="E39" s="673"/>
      <c r="F39" s="673"/>
      <c r="G39" s="673"/>
      <c r="H39" s="673"/>
      <c r="I39" s="673"/>
      <c r="J39" s="673"/>
      <c r="K39" s="673"/>
    </row>
    <row r="40" spans="1:11" ht="21">
      <c r="A40" s="123"/>
      <c r="B40" s="123"/>
      <c r="C40" s="123"/>
      <c r="D40" s="123"/>
      <c r="E40" s="123"/>
      <c r="F40" s="123"/>
      <c r="G40" s="123"/>
      <c r="H40" s="123"/>
      <c r="I40" s="124"/>
      <c r="J40" s="125"/>
      <c r="K40" s="126" t="s">
        <v>586</v>
      </c>
    </row>
    <row r="41" spans="1:11" ht="21">
      <c r="A41" s="123"/>
      <c r="B41" s="123"/>
      <c r="C41" s="123"/>
      <c r="D41" s="123"/>
      <c r="E41" s="123"/>
      <c r="F41" s="123"/>
      <c r="G41" s="123"/>
      <c r="H41" s="123"/>
      <c r="I41" s="124"/>
      <c r="J41" s="674" t="s">
        <v>454</v>
      </c>
      <c r="K41" s="674"/>
    </row>
    <row r="42" spans="1:11" ht="21">
      <c r="A42" s="123"/>
      <c r="B42" s="123" t="s">
        <v>167</v>
      </c>
      <c r="C42" s="123"/>
      <c r="D42" s="123"/>
      <c r="E42" s="123"/>
      <c r="F42" s="123"/>
      <c r="G42" s="123"/>
      <c r="H42" s="123"/>
      <c r="I42" s="124"/>
      <c r="J42" s="125"/>
      <c r="K42" s="125"/>
    </row>
    <row r="43" spans="1:11" s="129" customFormat="1" ht="21">
      <c r="A43" s="675" t="s">
        <v>35</v>
      </c>
      <c r="B43" s="675"/>
      <c r="C43" s="675"/>
      <c r="D43" s="675"/>
      <c r="E43" s="675"/>
      <c r="F43" s="675"/>
      <c r="G43" s="675"/>
      <c r="H43" s="675"/>
      <c r="I43" s="127" t="s">
        <v>36</v>
      </c>
      <c r="J43" s="128" t="s">
        <v>37</v>
      </c>
      <c r="K43" s="128" t="s">
        <v>38</v>
      </c>
    </row>
    <row r="44" spans="1:11" s="129" customFormat="1" ht="21">
      <c r="A44" s="130"/>
      <c r="B44" s="121"/>
      <c r="C44" s="121"/>
      <c r="D44" s="121"/>
      <c r="E44" s="121"/>
      <c r="F44" s="121"/>
      <c r="G44" s="121"/>
      <c r="H44" s="131"/>
      <c r="I44" s="132"/>
      <c r="J44" s="133"/>
      <c r="K44" s="134"/>
    </row>
    <row r="45" spans="1:11" ht="21">
      <c r="A45" s="135"/>
      <c r="B45" s="122" t="s">
        <v>168</v>
      </c>
      <c r="C45" s="122" t="s">
        <v>455</v>
      </c>
      <c r="H45" s="136"/>
      <c r="I45" s="137" t="s">
        <v>98</v>
      </c>
      <c r="J45" s="138">
        <f>'มาตรฐาน 2 '!H26</f>
        <v>1786516.8</v>
      </c>
      <c r="K45" s="139"/>
    </row>
    <row r="46" spans="1:11" ht="18.75" customHeight="1">
      <c r="A46" s="135"/>
      <c r="H46" s="136"/>
      <c r="I46" s="137"/>
      <c r="J46" s="138"/>
      <c r="K46" s="139"/>
    </row>
    <row r="47" spans="1:11" ht="21">
      <c r="A47" s="135"/>
      <c r="C47" s="122" t="s">
        <v>169</v>
      </c>
      <c r="D47" s="122" t="s">
        <v>456</v>
      </c>
      <c r="H47" s="136"/>
      <c r="I47" s="137" t="s">
        <v>99</v>
      </c>
      <c r="J47" s="138"/>
      <c r="K47" s="139">
        <f>J45</f>
        <v>1786516.8</v>
      </c>
    </row>
    <row r="48" spans="1:11" ht="21">
      <c r="A48" s="135"/>
      <c r="H48" s="136"/>
      <c r="I48" s="137"/>
      <c r="J48" s="138"/>
      <c r="K48" s="139"/>
    </row>
    <row r="49" spans="1:13" ht="21">
      <c r="A49" s="135"/>
      <c r="H49" s="136"/>
      <c r="I49" s="137"/>
      <c r="J49" s="138"/>
      <c r="K49" s="139"/>
      <c r="M49" s="122" t="s">
        <v>360</v>
      </c>
    </row>
    <row r="50" spans="1:11" ht="21">
      <c r="A50" s="135"/>
      <c r="H50" s="136"/>
      <c r="I50" s="137"/>
      <c r="J50" s="138"/>
      <c r="K50" s="139"/>
    </row>
    <row r="51" spans="1:11" ht="21">
      <c r="A51" s="135"/>
      <c r="H51" s="136"/>
      <c r="I51" s="137"/>
      <c r="J51" s="138"/>
      <c r="K51" s="139"/>
    </row>
    <row r="52" spans="1:11" ht="21">
      <c r="A52" s="135"/>
      <c r="H52" s="136"/>
      <c r="I52" s="137"/>
      <c r="J52" s="138"/>
      <c r="K52" s="139"/>
    </row>
    <row r="53" spans="1:11" ht="21">
      <c r="A53" s="135"/>
      <c r="H53" s="136"/>
      <c r="I53" s="137"/>
      <c r="J53" s="138"/>
      <c r="K53" s="139"/>
    </row>
    <row r="54" spans="1:11" ht="21">
      <c r="A54" s="135"/>
      <c r="H54" s="136"/>
      <c r="I54" s="137"/>
      <c r="J54" s="138"/>
      <c r="K54" s="139"/>
    </row>
    <row r="55" spans="1:11" ht="21">
      <c r="A55" s="135"/>
      <c r="H55" s="136"/>
      <c r="I55" s="137"/>
      <c r="J55" s="138"/>
      <c r="K55" s="139"/>
    </row>
    <row r="56" spans="1:11" ht="21">
      <c r="A56" s="135"/>
      <c r="H56" s="136"/>
      <c r="I56" s="137"/>
      <c r="J56" s="138"/>
      <c r="K56" s="139"/>
    </row>
    <row r="57" spans="1:11" ht="21">
      <c r="A57" s="135"/>
      <c r="H57" s="136"/>
      <c r="I57" s="137"/>
      <c r="J57" s="138"/>
      <c r="K57" s="139"/>
    </row>
    <row r="58" spans="1:11" ht="21">
      <c r="A58" s="135"/>
      <c r="H58" s="136"/>
      <c r="I58" s="137"/>
      <c r="J58" s="138"/>
      <c r="K58" s="139"/>
    </row>
    <row r="59" spans="1:11" ht="21">
      <c r="A59" s="135"/>
      <c r="H59" s="136"/>
      <c r="I59" s="137"/>
      <c r="J59" s="138"/>
      <c r="K59" s="139"/>
    </row>
    <row r="60" spans="1:11" ht="21">
      <c r="A60" s="140"/>
      <c r="B60" s="141"/>
      <c r="C60" s="141"/>
      <c r="D60" s="141"/>
      <c r="E60" s="141"/>
      <c r="F60" s="141"/>
      <c r="G60" s="141"/>
      <c r="H60" s="142"/>
      <c r="I60" s="143"/>
      <c r="J60" s="144"/>
      <c r="K60" s="145"/>
    </row>
    <row r="61" spans="1:11" s="123" customFormat="1" ht="21">
      <c r="A61" s="146"/>
      <c r="B61" s="147" t="s">
        <v>170</v>
      </c>
      <c r="D61" s="123" t="s">
        <v>171</v>
      </c>
      <c r="I61" s="124"/>
      <c r="J61" s="125"/>
      <c r="K61" s="148"/>
    </row>
    <row r="63" spans="2:12" ht="23.25" customHeight="1">
      <c r="B63" s="466" t="s">
        <v>451</v>
      </c>
      <c r="C63" s="466"/>
      <c r="D63" s="466"/>
      <c r="E63" s="466"/>
      <c r="F63" s="466"/>
      <c r="G63" s="466"/>
      <c r="H63" s="466"/>
      <c r="I63" s="466"/>
      <c r="J63" s="466"/>
      <c r="K63" s="466"/>
      <c r="L63" s="461"/>
    </row>
    <row r="65" spans="2:11" s="123" customFormat="1" ht="21">
      <c r="B65" s="676" t="s">
        <v>39</v>
      </c>
      <c r="C65" s="677"/>
      <c r="D65" s="146"/>
      <c r="E65" s="146"/>
      <c r="F65" s="146"/>
      <c r="G65" s="151" t="s">
        <v>40</v>
      </c>
      <c r="H65" s="146"/>
      <c r="I65" s="152"/>
      <c r="J65" s="153" t="s">
        <v>172</v>
      </c>
      <c r="K65" s="154"/>
    </row>
    <row r="66" spans="2:11" ht="21">
      <c r="B66" s="135"/>
      <c r="C66" s="662" t="s">
        <v>173</v>
      </c>
      <c r="D66" s="662"/>
      <c r="E66" s="662"/>
      <c r="F66" s="662"/>
      <c r="G66" s="663" t="s">
        <v>174</v>
      </c>
      <c r="H66" s="662"/>
      <c r="I66" s="664"/>
      <c r="J66" s="665" t="s">
        <v>175</v>
      </c>
      <c r="K66" s="666"/>
    </row>
    <row r="67" spans="2:11" ht="21">
      <c r="B67" s="661" t="s">
        <v>452</v>
      </c>
      <c r="C67" s="662"/>
      <c r="D67" s="662"/>
      <c r="E67" s="662"/>
      <c r="F67" s="662"/>
      <c r="G67" s="663" t="s">
        <v>364</v>
      </c>
      <c r="H67" s="662"/>
      <c r="I67" s="664"/>
      <c r="J67" s="665" t="str">
        <f>B67</f>
        <v>(นางสาวรัชนี  เผือกไธสง)</v>
      </c>
      <c r="K67" s="666"/>
    </row>
    <row r="68" spans="2:11" ht="21">
      <c r="B68" s="667" t="s">
        <v>453</v>
      </c>
      <c r="C68" s="668"/>
      <c r="D68" s="668"/>
      <c r="E68" s="668"/>
      <c r="F68" s="668"/>
      <c r="G68" s="669" t="s">
        <v>160</v>
      </c>
      <c r="H68" s="668"/>
      <c r="I68" s="670"/>
      <c r="J68" s="671" t="str">
        <f>B68</f>
        <v>นักวิชการเงินและบัญชี</v>
      </c>
      <c r="K68" s="672"/>
    </row>
    <row r="69" spans="2:11" ht="21">
      <c r="B69" s="460"/>
      <c r="C69" s="129"/>
      <c r="D69" s="129"/>
      <c r="E69" s="129"/>
      <c r="F69" s="129"/>
      <c r="G69" s="129"/>
      <c r="H69" s="129"/>
      <c r="I69" s="129"/>
      <c r="J69" s="445"/>
      <c r="K69" s="445"/>
    </row>
    <row r="70" spans="2:11" ht="21">
      <c r="B70" s="460"/>
      <c r="C70" s="129"/>
      <c r="D70" s="129"/>
      <c r="E70" s="129"/>
      <c r="F70" s="129"/>
      <c r="G70" s="129"/>
      <c r="H70" s="129"/>
      <c r="I70" s="129"/>
      <c r="J70" s="445"/>
      <c r="K70" s="445"/>
    </row>
    <row r="71" spans="2:11" ht="21">
      <c r="B71" s="460"/>
      <c r="C71" s="129"/>
      <c r="D71" s="129"/>
      <c r="E71" s="129"/>
      <c r="F71" s="129"/>
      <c r="G71" s="129"/>
      <c r="H71" s="129"/>
      <c r="I71" s="129"/>
      <c r="J71" s="445"/>
      <c r="K71" s="445"/>
    </row>
    <row r="77" spans="1:11" ht="21">
      <c r="A77" s="673" t="s">
        <v>166</v>
      </c>
      <c r="B77" s="673"/>
      <c r="C77" s="673"/>
      <c r="D77" s="673"/>
      <c r="E77" s="673"/>
      <c r="F77" s="673"/>
      <c r="G77" s="673"/>
      <c r="H77" s="673"/>
      <c r="I77" s="673"/>
      <c r="J77" s="673"/>
      <c r="K77" s="673"/>
    </row>
    <row r="78" spans="1:11" ht="21">
      <c r="A78" s="123"/>
      <c r="B78" s="123"/>
      <c r="C78" s="123"/>
      <c r="D78" s="123"/>
      <c r="E78" s="123"/>
      <c r="F78" s="123"/>
      <c r="G78" s="123"/>
      <c r="H78" s="123"/>
      <c r="I78" s="124"/>
      <c r="J78" s="125"/>
      <c r="K78" s="126" t="s">
        <v>587</v>
      </c>
    </row>
    <row r="79" spans="1:11" ht="21">
      <c r="A79" s="123"/>
      <c r="B79" s="123"/>
      <c r="C79" s="123"/>
      <c r="D79" s="123"/>
      <c r="E79" s="123"/>
      <c r="F79" s="123"/>
      <c r="G79" s="123"/>
      <c r="H79" s="123"/>
      <c r="I79" s="124"/>
      <c r="J79" s="674" t="s">
        <v>454</v>
      </c>
      <c r="K79" s="674"/>
    </row>
    <row r="80" spans="1:11" ht="21">
      <c r="A80" s="123"/>
      <c r="B80" s="123" t="s">
        <v>167</v>
      </c>
      <c r="C80" s="123"/>
      <c r="D80" s="123"/>
      <c r="E80" s="123"/>
      <c r="F80" s="123"/>
      <c r="G80" s="123"/>
      <c r="H80" s="123"/>
      <c r="I80" s="124"/>
      <c r="J80" s="125"/>
      <c r="K80" s="125"/>
    </row>
    <row r="81" spans="1:11" s="129" customFormat="1" ht="21">
      <c r="A81" s="675" t="s">
        <v>35</v>
      </c>
      <c r="B81" s="675"/>
      <c r="C81" s="675"/>
      <c r="D81" s="675"/>
      <c r="E81" s="675"/>
      <c r="F81" s="675"/>
      <c r="G81" s="675"/>
      <c r="H81" s="675"/>
      <c r="I81" s="127" t="s">
        <v>36</v>
      </c>
      <c r="J81" s="128" t="s">
        <v>37</v>
      </c>
      <c r="K81" s="128" t="s">
        <v>38</v>
      </c>
    </row>
    <row r="82" spans="1:11" s="129" customFormat="1" ht="21">
      <c r="A82" s="130"/>
      <c r="B82" s="121"/>
      <c r="C82" s="121"/>
      <c r="D82" s="121"/>
      <c r="E82" s="121"/>
      <c r="F82" s="121"/>
      <c r="G82" s="121"/>
      <c r="H82" s="131"/>
      <c r="I82" s="132"/>
      <c r="J82" s="133"/>
      <c r="K82" s="134"/>
    </row>
    <row r="83" spans="1:11" ht="21">
      <c r="A83" s="135"/>
      <c r="B83" s="122" t="s">
        <v>168</v>
      </c>
      <c r="C83" s="122" t="s">
        <v>457</v>
      </c>
      <c r="H83" s="136"/>
      <c r="I83" s="137" t="s">
        <v>98</v>
      </c>
      <c r="J83" s="138">
        <f>'มาตรฐาน 2 '!H25</f>
        <v>620900</v>
      </c>
      <c r="K83" s="139"/>
    </row>
    <row r="84" spans="1:11" ht="18.75" customHeight="1">
      <c r="A84" s="135"/>
      <c r="H84" s="136"/>
      <c r="I84" s="137"/>
      <c r="J84" s="138"/>
      <c r="K84" s="139"/>
    </row>
    <row r="85" spans="1:11" ht="21">
      <c r="A85" s="135"/>
      <c r="C85" s="122" t="s">
        <v>169</v>
      </c>
      <c r="D85" s="122" t="s">
        <v>450</v>
      </c>
      <c r="H85" s="136"/>
      <c r="I85" s="137" t="s">
        <v>99</v>
      </c>
      <c r="J85" s="138"/>
      <c r="K85" s="139">
        <f>J83</f>
        <v>620900</v>
      </c>
    </row>
    <row r="86" spans="1:11" ht="21">
      <c r="A86" s="135"/>
      <c r="H86" s="136"/>
      <c r="I86" s="137"/>
      <c r="J86" s="138"/>
      <c r="K86" s="139"/>
    </row>
    <row r="87" spans="1:13" ht="21">
      <c r="A87" s="135"/>
      <c r="H87" s="136"/>
      <c r="I87" s="137"/>
      <c r="J87" s="138"/>
      <c r="K87" s="139"/>
      <c r="M87" s="122" t="s">
        <v>360</v>
      </c>
    </row>
    <row r="88" spans="1:11" ht="21">
      <c r="A88" s="135"/>
      <c r="H88" s="136"/>
      <c r="I88" s="137"/>
      <c r="J88" s="138"/>
      <c r="K88" s="139"/>
    </row>
    <row r="89" spans="1:11" ht="21">
      <c r="A89" s="135"/>
      <c r="H89" s="136"/>
      <c r="I89" s="137"/>
      <c r="J89" s="138"/>
      <c r="K89" s="139"/>
    </row>
    <row r="90" spans="1:11" ht="21">
      <c r="A90" s="135"/>
      <c r="H90" s="136"/>
      <c r="I90" s="137"/>
      <c r="J90" s="138"/>
      <c r="K90" s="139"/>
    </row>
    <row r="91" spans="1:11" ht="21">
      <c r="A91" s="135"/>
      <c r="H91" s="136"/>
      <c r="I91" s="137"/>
      <c r="J91" s="138"/>
      <c r="K91" s="139"/>
    </row>
    <row r="92" spans="1:11" ht="21">
      <c r="A92" s="135"/>
      <c r="H92" s="136"/>
      <c r="I92" s="137"/>
      <c r="J92" s="138"/>
      <c r="K92" s="139"/>
    </row>
    <row r="93" spans="1:11" ht="21">
      <c r="A93" s="135"/>
      <c r="H93" s="136"/>
      <c r="I93" s="137"/>
      <c r="J93" s="138"/>
      <c r="K93" s="139"/>
    </row>
    <row r="94" spans="1:11" ht="21">
      <c r="A94" s="135"/>
      <c r="H94" s="136"/>
      <c r="I94" s="137"/>
      <c r="J94" s="138"/>
      <c r="K94" s="139"/>
    </row>
    <row r="95" spans="1:11" ht="21">
      <c r="A95" s="135"/>
      <c r="H95" s="136"/>
      <c r="I95" s="137"/>
      <c r="J95" s="138"/>
      <c r="K95" s="139"/>
    </row>
    <row r="96" spans="1:11" ht="21">
      <c r="A96" s="135"/>
      <c r="H96" s="136"/>
      <c r="I96" s="137"/>
      <c r="J96" s="138"/>
      <c r="K96" s="139"/>
    </row>
    <row r="97" spans="1:11" ht="21">
      <c r="A97" s="135"/>
      <c r="H97" s="136"/>
      <c r="I97" s="137"/>
      <c r="J97" s="138"/>
      <c r="K97" s="139"/>
    </row>
    <row r="98" spans="1:11" ht="21">
      <c r="A98" s="140"/>
      <c r="B98" s="141"/>
      <c r="C98" s="141"/>
      <c r="D98" s="141"/>
      <c r="E98" s="141"/>
      <c r="F98" s="141"/>
      <c r="G98" s="141"/>
      <c r="H98" s="142"/>
      <c r="I98" s="143"/>
      <c r="J98" s="144"/>
      <c r="K98" s="145"/>
    </row>
    <row r="99" spans="1:11" s="123" customFormat="1" ht="21">
      <c r="A99" s="146"/>
      <c r="B99" s="147" t="s">
        <v>170</v>
      </c>
      <c r="D99" s="123" t="s">
        <v>171</v>
      </c>
      <c r="I99" s="124"/>
      <c r="J99" s="125"/>
      <c r="K99" s="148"/>
    </row>
    <row r="101" spans="2:12" ht="23.25" customHeight="1">
      <c r="B101" s="466" t="s">
        <v>458</v>
      </c>
      <c r="C101" s="466"/>
      <c r="D101" s="466"/>
      <c r="E101" s="466"/>
      <c r="F101" s="466"/>
      <c r="G101" s="466"/>
      <c r="H101" s="466"/>
      <c r="I101" s="466"/>
      <c r="J101" s="466"/>
      <c r="K101" s="466"/>
      <c r="L101" s="461"/>
    </row>
    <row r="103" spans="2:11" s="123" customFormat="1" ht="21">
      <c r="B103" s="676" t="s">
        <v>39</v>
      </c>
      <c r="C103" s="677"/>
      <c r="D103" s="146"/>
      <c r="E103" s="146"/>
      <c r="F103" s="146"/>
      <c r="G103" s="151" t="s">
        <v>40</v>
      </c>
      <c r="H103" s="146"/>
      <c r="I103" s="152"/>
      <c r="J103" s="153" t="s">
        <v>172</v>
      </c>
      <c r="K103" s="154"/>
    </row>
    <row r="104" spans="2:11" ht="21">
      <c r="B104" s="135"/>
      <c r="C104" s="662" t="s">
        <v>173</v>
      </c>
      <c r="D104" s="662"/>
      <c r="E104" s="662"/>
      <c r="F104" s="662"/>
      <c r="G104" s="663" t="s">
        <v>174</v>
      </c>
      <c r="H104" s="662"/>
      <c r="I104" s="664"/>
      <c r="J104" s="665" t="s">
        <v>175</v>
      </c>
      <c r="K104" s="666"/>
    </row>
    <row r="105" spans="2:11" ht="21">
      <c r="B105" s="661" t="s">
        <v>452</v>
      </c>
      <c r="C105" s="662"/>
      <c r="D105" s="662"/>
      <c r="E105" s="662"/>
      <c r="F105" s="662"/>
      <c r="G105" s="663" t="s">
        <v>364</v>
      </c>
      <c r="H105" s="662"/>
      <c r="I105" s="664"/>
      <c r="J105" s="665" t="str">
        <f>B105</f>
        <v>(นางสาวรัชนี  เผือกไธสง)</v>
      </c>
      <c r="K105" s="666"/>
    </row>
    <row r="106" spans="2:11" ht="21">
      <c r="B106" s="667" t="s">
        <v>453</v>
      </c>
      <c r="C106" s="668"/>
      <c r="D106" s="668"/>
      <c r="E106" s="668"/>
      <c r="F106" s="668"/>
      <c r="G106" s="669" t="s">
        <v>160</v>
      </c>
      <c r="H106" s="668"/>
      <c r="I106" s="670"/>
      <c r="J106" s="671" t="str">
        <f>B106</f>
        <v>นักวิชการเงินและบัญชี</v>
      </c>
      <c r="K106" s="672"/>
    </row>
    <row r="107" spans="2:11" ht="21">
      <c r="B107" s="460"/>
      <c r="C107" s="129"/>
      <c r="D107" s="129"/>
      <c r="E107" s="129"/>
      <c r="F107" s="129"/>
      <c r="G107" s="129"/>
      <c r="H107" s="129"/>
      <c r="I107" s="129"/>
      <c r="J107" s="445"/>
      <c r="K107" s="445"/>
    </row>
    <row r="108" spans="2:11" ht="21">
      <c r="B108" s="460"/>
      <c r="C108" s="129"/>
      <c r="D108" s="129"/>
      <c r="E108" s="129"/>
      <c r="F108" s="129"/>
      <c r="G108" s="129"/>
      <c r="H108" s="129"/>
      <c r="I108" s="129"/>
      <c r="J108" s="445"/>
      <c r="K108" s="445"/>
    </row>
    <row r="115" spans="1:11" ht="21">
      <c r="A115" s="673" t="s">
        <v>166</v>
      </c>
      <c r="B115" s="673"/>
      <c r="C115" s="673"/>
      <c r="D115" s="673"/>
      <c r="E115" s="673"/>
      <c r="F115" s="673"/>
      <c r="G115" s="673"/>
      <c r="H115" s="673"/>
      <c r="I115" s="673"/>
      <c r="J115" s="673"/>
      <c r="K115" s="673"/>
    </row>
    <row r="116" spans="1:11" ht="21">
      <c r="A116" s="123"/>
      <c r="B116" s="123"/>
      <c r="C116" s="123"/>
      <c r="D116" s="123"/>
      <c r="E116" s="123"/>
      <c r="F116" s="123"/>
      <c r="G116" s="123"/>
      <c r="H116" s="123"/>
      <c r="I116" s="124"/>
      <c r="J116" s="125"/>
      <c r="K116" s="126" t="s">
        <v>579</v>
      </c>
    </row>
    <row r="117" spans="1:11" ht="21">
      <c r="A117" s="123"/>
      <c r="B117" s="123"/>
      <c r="C117" s="123"/>
      <c r="D117" s="123"/>
      <c r="E117" s="123"/>
      <c r="F117" s="123"/>
      <c r="G117" s="123"/>
      <c r="H117" s="123"/>
      <c r="I117" s="124"/>
      <c r="J117" s="674" t="s">
        <v>551</v>
      </c>
      <c r="K117" s="674"/>
    </row>
    <row r="118" spans="1:11" ht="21">
      <c r="A118" s="123"/>
      <c r="B118" s="123" t="s">
        <v>167</v>
      </c>
      <c r="C118" s="123"/>
      <c r="D118" s="123"/>
      <c r="E118" s="123"/>
      <c r="F118" s="123"/>
      <c r="G118" s="123"/>
      <c r="H118" s="123"/>
      <c r="I118" s="124"/>
      <c r="J118" s="125"/>
      <c r="K118" s="125"/>
    </row>
    <row r="119" spans="1:11" s="129" customFormat="1" ht="21">
      <c r="A119" s="675" t="s">
        <v>35</v>
      </c>
      <c r="B119" s="675"/>
      <c r="C119" s="675"/>
      <c r="D119" s="675"/>
      <c r="E119" s="675"/>
      <c r="F119" s="675"/>
      <c r="G119" s="675"/>
      <c r="H119" s="675"/>
      <c r="I119" s="127" t="s">
        <v>36</v>
      </c>
      <c r="J119" s="128" t="s">
        <v>37</v>
      </c>
      <c r="K119" s="128" t="s">
        <v>38</v>
      </c>
    </row>
    <row r="120" spans="1:11" s="129" customFormat="1" ht="21">
      <c r="A120" s="130"/>
      <c r="B120" s="121"/>
      <c r="C120" s="121"/>
      <c r="D120" s="121"/>
      <c r="E120" s="121"/>
      <c r="F120" s="121"/>
      <c r="G120" s="121"/>
      <c r="H120" s="131"/>
      <c r="I120" s="132"/>
      <c r="J120" s="133"/>
      <c r="K120" s="134"/>
    </row>
    <row r="121" spans="1:11" ht="21">
      <c r="A121" s="135"/>
      <c r="B121" s="122" t="s">
        <v>168</v>
      </c>
      <c r="C121" s="122" t="s">
        <v>52</v>
      </c>
      <c r="H121" s="136"/>
      <c r="I121" s="137"/>
      <c r="J121" s="138">
        <v>11700</v>
      </c>
      <c r="K121" s="139"/>
    </row>
    <row r="122" spans="1:11" ht="18.75" customHeight="1">
      <c r="A122" s="135"/>
      <c r="H122" s="136"/>
      <c r="I122" s="137"/>
      <c r="J122" s="138"/>
      <c r="K122" s="139"/>
    </row>
    <row r="123" spans="1:11" ht="21">
      <c r="A123" s="135"/>
      <c r="C123" s="122" t="s">
        <v>169</v>
      </c>
      <c r="D123" s="122" t="s">
        <v>54</v>
      </c>
      <c r="H123" s="136"/>
      <c r="I123" s="137"/>
      <c r="J123" s="138"/>
      <c r="K123" s="139">
        <f>J121</f>
        <v>11700</v>
      </c>
    </row>
    <row r="124" spans="1:11" ht="21">
      <c r="A124" s="135"/>
      <c r="H124" s="136"/>
      <c r="I124" s="137"/>
      <c r="J124" s="138"/>
      <c r="K124" s="139"/>
    </row>
    <row r="125" spans="1:13" ht="21">
      <c r="A125" s="135"/>
      <c r="H125" s="136"/>
      <c r="I125" s="137"/>
      <c r="J125" s="138"/>
      <c r="K125" s="139"/>
      <c r="M125" s="122" t="s">
        <v>360</v>
      </c>
    </row>
    <row r="126" spans="1:11" ht="21">
      <c r="A126" s="135"/>
      <c r="H126" s="136"/>
      <c r="I126" s="137"/>
      <c r="J126" s="138"/>
      <c r="K126" s="139"/>
    </row>
    <row r="127" spans="1:11" ht="21">
      <c r="A127" s="135"/>
      <c r="H127" s="136"/>
      <c r="I127" s="137"/>
      <c r="J127" s="138"/>
      <c r="K127" s="139"/>
    </row>
    <row r="128" spans="1:11" ht="21">
      <c r="A128" s="135"/>
      <c r="H128" s="136"/>
      <c r="I128" s="137"/>
      <c r="J128" s="138"/>
      <c r="K128" s="139"/>
    </row>
    <row r="129" spans="1:11" ht="21">
      <c r="A129" s="135"/>
      <c r="H129" s="136"/>
      <c r="I129" s="137"/>
      <c r="J129" s="138"/>
      <c r="K129" s="139"/>
    </row>
    <row r="130" spans="1:11" ht="21">
      <c r="A130" s="135"/>
      <c r="H130" s="136"/>
      <c r="I130" s="137"/>
      <c r="J130" s="138"/>
      <c r="K130" s="139"/>
    </row>
    <row r="131" spans="1:11" ht="21">
      <c r="A131" s="135"/>
      <c r="H131" s="136"/>
      <c r="I131" s="137"/>
      <c r="J131" s="138"/>
      <c r="K131" s="139"/>
    </row>
    <row r="132" spans="1:11" ht="21">
      <c r="A132" s="135"/>
      <c r="H132" s="136"/>
      <c r="I132" s="137"/>
      <c r="J132" s="138"/>
      <c r="K132" s="139"/>
    </row>
    <row r="133" spans="1:11" ht="21">
      <c r="A133" s="135"/>
      <c r="H133" s="136"/>
      <c r="I133" s="137"/>
      <c r="J133" s="138"/>
      <c r="K133" s="139"/>
    </row>
    <row r="134" spans="1:11" ht="21">
      <c r="A134" s="135"/>
      <c r="H134" s="136"/>
      <c r="I134" s="137"/>
      <c r="J134" s="138"/>
      <c r="K134" s="139"/>
    </row>
    <row r="135" spans="1:11" ht="21">
      <c r="A135" s="135"/>
      <c r="H135" s="136"/>
      <c r="I135" s="137"/>
      <c r="J135" s="138"/>
      <c r="K135" s="139"/>
    </row>
    <row r="136" spans="1:11" ht="21">
      <c r="A136" s="140"/>
      <c r="B136" s="141"/>
      <c r="C136" s="141"/>
      <c r="D136" s="141"/>
      <c r="E136" s="141"/>
      <c r="F136" s="141"/>
      <c r="G136" s="141"/>
      <c r="H136" s="142"/>
      <c r="I136" s="143"/>
      <c r="J136" s="144"/>
      <c r="K136" s="145"/>
    </row>
    <row r="137" spans="1:11" s="123" customFormat="1" ht="21">
      <c r="A137" s="146"/>
      <c r="B137" s="147" t="s">
        <v>170</v>
      </c>
      <c r="D137" s="123" t="s">
        <v>171</v>
      </c>
      <c r="I137" s="124"/>
      <c r="J137" s="125"/>
      <c r="K137" s="148"/>
    </row>
    <row r="139" spans="2:12" ht="23.25" customHeight="1">
      <c r="B139" s="466"/>
      <c r="C139" s="554" t="s">
        <v>552</v>
      </c>
      <c r="D139" s="554"/>
      <c r="E139" s="466"/>
      <c r="F139" s="466"/>
      <c r="G139" s="466"/>
      <c r="H139" s="466"/>
      <c r="I139" s="466"/>
      <c r="J139" s="466"/>
      <c r="K139" s="466"/>
      <c r="L139" s="461"/>
    </row>
    <row r="140" spans="2:12" ht="23.25" customHeight="1">
      <c r="B140" s="466"/>
      <c r="C140" s="466" t="s">
        <v>553</v>
      </c>
      <c r="D140" s="466"/>
      <c r="E140" s="466"/>
      <c r="F140" s="466"/>
      <c r="G140" s="466"/>
      <c r="H140" s="466"/>
      <c r="I140" s="466"/>
      <c r="J140" s="466"/>
      <c r="K140" s="466"/>
      <c r="L140" s="461"/>
    </row>
    <row r="141" spans="2:12" ht="23.25" customHeight="1">
      <c r="B141" s="466"/>
      <c r="C141" s="466"/>
      <c r="D141" s="466"/>
      <c r="E141" s="466"/>
      <c r="F141" s="466"/>
      <c r="G141" s="466"/>
      <c r="H141" s="466"/>
      <c r="I141" s="466"/>
      <c r="J141" s="466"/>
      <c r="K141" s="466"/>
      <c r="L141" s="461"/>
    </row>
    <row r="142" spans="2:12" ht="23.25" customHeight="1">
      <c r="B142" s="466"/>
      <c r="C142" s="466"/>
      <c r="D142" s="466"/>
      <c r="E142" s="466"/>
      <c r="F142" s="466"/>
      <c r="G142" s="466"/>
      <c r="H142" s="466"/>
      <c r="I142" s="466"/>
      <c r="J142" s="466"/>
      <c r="K142" s="466"/>
      <c r="L142" s="461"/>
    </row>
    <row r="144" spans="2:11" s="123" customFormat="1" ht="21">
      <c r="B144" s="676" t="s">
        <v>39</v>
      </c>
      <c r="C144" s="677"/>
      <c r="D144" s="146"/>
      <c r="E144" s="146"/>
      <c r="F144" s="146"/>
      <c r="G144" s="151" t="s">
        <v>40</v>
      </c>
      <c r="H144" s="146"/>
      <c r="I144" s="152"/>
      <c r="J144" s="153" t="s">
        <v>172</v>
      </c>
      <c r="K144" s="154"/>
    </row>
    <row r="145" spans="2:11" ht="21">
      <c r="B145" s="135"/>
      <c r="C145" s="662" t="s">
        <v>173</v>
      </c>
      <c r="D145" s="662"/>
      <c r="E145" s="662"/>
      <c r="F145" s="662"/>
      <c r="G145" s="663" t="s">
        <v>174</v>
      </c>
      <c r="H145" s="662"/>
      <c r="I145" s="664"/>
      <c r="J145" s="665" t="s">
        <v>175</v>
      </c>
      <c r="K145" s="666"/>
    </row>
    <row r="146" spans="2:11" ht="21">
      <c r="B146" s="661" t="s">
        <v>452</v>
      </c>
      <c r="C146" s="662"/>
      <c r="D146" s="662"/>
      <c r="E146" s="662"/>
      <c r="F146" s="662"/>
      <c r="G146" s="663" t="s">
        <v>364</v>
      </c>
      <c r="H146" s="662"/>
      <c r="I146" s="664"/>
      <c r="J146" s="665" t="str">
        <f>B146</f>
        <v>(นางสาวรัชนี  เผือกไธสง)</v>
      </c>
      <c r="K146" s="666"/>
    </row>
    <row r="147" spans="2:11" ht="21">
      <c r="B147" s="667" t="s">
        <v>453</v>
      </c>
      <c r="C147" s="668"/>
      <c r="D147" s="668"/>
      <c r="E147" s="668"/>
      <c r="F147" s="668"/>
      <c r="G147" s="669" t="s">
        <v>160</v>
      </c>
      <c r="H147" s="668"/>
      <c r="I147" s="670"/>
      <c r="J147" s="671" t="str">
        <f>B147</f>
        <v>นักวิชการเงินและบัญชี</v>
      </c>
      <c r="K147" s="672"/>
    </row>
    <row r="152" spans="1:11" ht="21">
      <c r="A152" s="673" t="s">
        <v>166</v>
      </c>
      <c r="B152" s="673"/>
      <c r="C152" s="673"/>
      <c r="D152" s="673"/>
      <c r="E152" s="673"/>
      <c r="F152" s="673"/>
      <c r="G152" s="673"/>
      <c r="H152" s="673"/>
      <c r="I152" s="673"/>
      <c r="J152" s="673"/>
      <c r="K152" s="673"/>
    </row>
    <row r="153" spans="1:11" ht="21">
      <c r="A153" s="123"/>
      <c r="B153" s="123"/>
      <c r="C153" s="123"/>
      <c r="D153" s="123"/>
      <c r="E153" s="123"/>
      <c r="F153" s="123"/>
      <c r="G153" s="123"/>
      <c r="H153" s="123"/>
      <c r="I153" s="124"/>
      <c r="J153" s="125"/>
      <c r="K153" s="126" t="s">
        <v>588</v>
      </c>
    </row>
    <row r="154" spans="1:11" ht="21">
      <c r="A154" s="123"/>
      <c r="B154" s="123"/>
      <c r="C154" s="123"/>
      <c r="D154" s="123"/>
      <c r="E154" s="123"/>
      <c r="F154" s="123"/>
      <c r="G154" s="123"/>
      <c r="H154" s="123"/>
      <c r="I154" s="124"/>
      <c r="J154" s="674" t="s">
        <v>554</v>
      </c>
      <c r="K154" s="674"/>
    </row>
    <row r="155" spans="1:11" ht="21">
      <c r="A155" s="123"/>
      <c r="B155" s="123" t="s">
        <v>167</v>
      </c>
      <c r="C155" s="123"/>
      <c r="D155" s="123"/>
      <c r="E155" s="123"/>
      <c r="F155" s="123"/>
      <c r="G155" s="123"/>
      <c r="H155" s="123"/>
      <c r="I155" s="124"/>
      <c r="J155" s="125"/>
      <c r="K155" s="125"/>
    </row>
    <row r="156" spans="1:11" ht="21">
      <c r="A156" s="675" t="s">
        <v>35</v>
      </c>
      <c r="B156" s="675"/>
      <c r="C156" s="675"/>
      <c r="D156" s="675"/>
      <c r="E156" s="675"/>
      <c r="F156" s="675"/>
      <c r="G156" s="675"/>
      <c r="H156" s="675"/>
      <c r="I156" s="127" t="s">
        <v>36</v>
      </c>
      <c r="J156" s="128" t="s">
        <v>37</v>
      </c>
      <c r="K156" s="128" t="s">
        <v>38</v>
      </c>
    </row>
    <row r="157" spans="1:11" ht="21">
      <c r="A157" s="130"/>
      <c r="B157" s="121"/>
      <c r="C157" s="121"/>
      <c r="D157" s="121"/>
      <c r="E157" s="121"/>
      <c r="F157" s="121"/>
      <c r="G157" s="121"/>
      <c r="H157" s="131"/>
      <c r="I157" s="132"/>
      <c r="J157" s="133"/>
      <c r="K157" s="134"/>
    </row>
    <row r="158" spans="1:11" ht="21">
      <c r="A158" s="135"/>
      <c r="B158" s="122" t="s">
        <v>168</v>
      </c>
      <c r="C158" s="122" t="s">
        <v>545</v>
      </c>
      <c r="G158" s="555" t="s">
        <v>555</v>
      </c>
      <c r="H158" s="136"/>
      <c r="I158" s="137"/>
      <c r="J158" s="138">
        <v>1009200</v>
      </c>
      <c r="K158" s="139"/>
    </row>
    <row r="159" spans="1:11" ht="21">
      <c r="A159" s="135"/>
      <c r="G159" s="555" t="s">
        <v>556</v>
      </c>
      <c r="H159" s="136"/>
      <c r="I159" s="137"/>
      <c r="J159" s="138">
        <v>226000</v>
      </c>
      <c r="K159" s="139"/>
    </row>
    <row r="160" spans="1:11" ht="21">
      <c r="A160" s="135"/>
      <c r="H160" s="136"/>
      <c r="I160" s="137"/>
      <c r="J160" s="138"/>
      <c r="K160" s="139"/>
    </row>
    <row r="161" spans="1:11" ht="21">
      <c r="A161" s="135"/>
      <c r="C161" s="122" t="s">
        <v>169</v>
      </c>
      <c r="D161" s="122" t="s">
        <v>133</v>
      </c>
      <c r="H161" s="136"/>
      <c r="I161" s="137"/>
      <c r="J161" s="138"/>
      <c r="K161" s="139">
        <f>SUM(J158:J159)</f>
        <v>1235200</v>
      </c>
    </row>
    <row r="162" spans="1:11" ht="21">
      <c r="A162" s="135"/>
      <c r="H162" s="136"/>
      <c r="I162" s="137"/>
      <c r="J162" s="138"/>
      <c r="K162" s="139"/>
    </row>
    <row r="163" spans="1:11" ht="21">
      <c r="A163" s="135"/>
      <c r="H163" s="136"/>
      <c r="I163" s="137"/>
      <c r="J163" s="138"/>
      <c r="K163" s="139"/>
    </row>
    <row r="164" spans="1:11" ht="21">
      <c r="A164" s="135"/>
      <c r="H164" s="136"/>
      <c r="I164" s="137"/>
      <c r="J164" s="138"/>
      <c r="K164" s="139"/>
    </row>
    <row r="165" spans="1:11" ht="21">
      <c r="A165" s="135"/>
      <c r="H165" s="136"/>
      <c r="I165" s="137"/>
      <c r="J165" s="138"/>
      <c r="K165" s="139"/>
    </row>
    <row r="166" spans="1:11" ht="21">
      <c r="A166" s="135"/>
      <c r="H166" s="136"/>
      <c r="I166" s="137"/>
      <c r="J166" s="138"/>
      <c r="K166" s="139"/>
    </row>
    <row r="167" spans="1:11" ht="21">
      <c r="A167" s="135"/>
      <c r="H167" s="136"/>
      <c r="I167" s="137"/>
      <c r="J167" s="138"/>
      <c r="K167" s="139"/>
    </row>
    <row r="168" spans="1:11" ht="21">
      <c r="A168" s="135"/>
      <c r="H168" s="136"/>
      <c r="I168" s="137"/>
      <c r="J168" s="138"/>
      <c r="K168" s="139"/>
    </row>
    <row r="169" spans="1:11" ht="21">
      <c r="A169" s="135"/>
      <c r="H169" s="136"/>
      <c r="I169" s="137"/>
      <c r="J169" s="138"/>
      <c r="K169" s="139"/>
    </row>
    <row r="170" spans="1:11" ht="21">
      <c r="A170" s="135"/>
      <c r="H170" s="136"/>
      <c r="I170" s="137"/>
      <c r="J170" s="138"/>
      <c r="K170" s="139"/>
    </row>
    <row r="171" spans="1:11" ht="21">
      <c r="A171" s="135"/>
      <c r="H171" s="136"/>
      <c r="I171" s="137"/>
      <c r="J171" s="138"/>
      <c r="K171" s="139"/>
    </row>
    <row r="172" spans="1:11" ht="21">
      <c r="A172" s="135"/>
      <c r="H172" s="136"/>
      <c r="I172" s="137"/>
      <c r="J172" s="138"/>
      <c r="K172" s="139"/>
    </row>
    <row r="173" spans="1:11" ht="21">
      <c r="A173" s="135"/>
      <c r="H173" s="136"/>
      <c r="I173" s="137"/>
      <c r="J173" s="138"/>
      <c r="K173" s="139"/>
    </row>
    <row r="174" spans="1:11" ht="21">
      <c r="A174" s="140"/>
      <c r="B174" s="141"/>
      <c r="C174" s="141"/>
      <c r="D174" s="141"/>
      <c r="E174" s="141"/>
      <c r="F174" s="141"/>
      <c r="G174" s="141"/>
      <c r="H174" s="142"/>
      <c r="I174" s="143"/>
      <c r="J174" s="144"/>
      <c r="K174" s="145"/>
    </row>
    <row r="175" spans="1:11" ht="21">
      <c r="A175" s="146"/>
      <c r="B175" s="147" t="s">
        <v>170</v>
      </c>
      <c r="C175" s="123"/>
      <c r="D175" s="123" t="s">
        <v>171</v>
      </c>
      <c r="E175" s="123"/>
      <c r="F175" s="123"/>
      <c r="G175" s="123"/>
      <c r="H175" s="123"/>
      <c r="I175" s="124"/>
      <c r="J175" s="125"/>
      <c r="K175" s="148"/>
    </row>
    <row r="177" spans="2:11" ht="21">
      <c r="B177" s="466"/>
      <c r="C177" s="554" t="s">
        <v>552</v>
      </c>
      <c r="D177" s="554"/>
      <c r="E177" s="466"/>
      <c r="F177" s="466"/>
      <c r="G177" s="466"/>
      <c r="H177" s="466"/>
      <c r="I177" s="466"/>
      <c r="J177" s="466"/>
      <c r="K177" s="466"/>
    </row>
    <row r="178" spans="2:11" ht="21">
      <c r="B178" s="466"/>
      <c r="C178" s="466" t="s">
        <v>557</v>
      </c>
      <c r="D178" s="466"/>
      <c r="E178" s="466"/>
      <c r="F178" s="466"/>
      <c r="G178" s="466"/>
      <c r="H178" s="466"/>
      <c r="I178" s="466"/>
      <c r="J178" s="466"/>
      <c r="K178" s="466"/>
    </row>
    <row r="179" spans="2:11" ht="21">
      <c r="B179" s="466"/>
      <c r="C179" s="466"/>
      <c r="D179" s="466"/>
      <c r="E179" s="466"/>
      <c r="F179" s="466"/>
      <c r="G179" s="466"/>
      <c r="H179" s="466"/>
      <c r="I179" s="466"/>
      <c r="J179" s="466"/>
      <c r="K179" s="466"/>
    </row>
    <row r="180" spans="2:11" ht="21">
      <c r="B180" s="466"/>
      <c r="C180" s="466"/>
      <c r="D180" s="466"/>
      <c r="E180" s="466"/>
      <c r="F180" s="466"/>
      <c r="G180" s="466"/>
      <c r="H180" s="466"/>
      <c r="I180" s="466"/>
      <c r="J180" s="466"/>
      <c r="K180" s="466"/>
    </row>
    <row r="182" spans="1:11" ht="21">
      <c r="A182" s="123"/>
      <c r="B182" s="676" t="s">
        <v>39</v>
      </c>
      <c r="C182" s="677"/>
      <c r="D182" s="146"/>
      <c r="E182" s="146"/>
      <c r="F182" s="146"/>
      <c r="G182" s="151" t="s">
        <v>40</v>
      </c>
      <c r="H182" s="146"/>
      <c r="I182" s="152"/>
      <c r="J182" s="153" t="s">
        <v>172</v>
      </c>
      <c r="K182" s="154"/>
    </row>
    <row r="183" spans="2:11" ht="21">
      <c r="B183" s="135"/>
      <c r="C183" s="662" t="s">
        <v>173</v>
      </c>
      <c r="D183" s="662"/>
      <c r="E183" s="662"/>
      <c r="F183" s="662"/>
      <c r="G183" s="663" t="s">
        <v>174</v>
      </c>
      <c r="H183" s="662"/>
      <c r="I183" s="664"/>
      <c r="J183" s="665" t="s">
        <v>175</v>
      </c>
      <c r="K183" s="666"/>
    </row>
    <row r="184" spans="2:11" ht="21">
      <c r="B184" s="661" t="s">
        <v>452</v>
      </c>
      <c r="C184" s="662"/>
      <c r="D184" s="662"/>
      <c r="E184" s="662"/>
      <c r="F184" s="662"/>
      <c r="G184" s="663" t="s">
        <v>364</v>
      </c>
      <c r="H184" s="662"/>
      <c r="I184" s="664"/>
      <c r="J184" s="665" t="str">
        <f>B184</f>
        <v>(นางสาวรัชนี  เผือกไธสง)</v>
      </c>
      <c r="K184" s="666"/>
    </row>
    <row r="185" spans="2:11" ht="21">
      <c r="B185" s="667" t="s">
        <v>453</v>
      </c>
      <c r="C185" s="668"/>
      <c r="D185" s="668"/>
      <c r="E185" s="668"/>
      <c r="F185" s="668"/>
      <c r="G185" s="669" t="s">
        <v>160</v>
      </c>
      <c r="H185" s="668"/>
      <c r="I185" s="670"/>
      <c r="J185" s="671" t="str">
        <f>B185</f>
        <v>นักวิชการเงินและบัญชี</v>
      </c>
      <c r="K185" s="672"/>
    </row>
    <row r="190" spans="1:11" ht="21">
      <c r="A190" s="673" t="s">
        <v>166</v>
      </c>
      <c r="B190" s="673"/>
      <c r="C190" s="673"/>
      <c r="D190" s="673"/>
      <c r="E190" s="673"/>
      <c r="F190" s="673"/>
      <c r="G190" s="673"/>
      <c r="H190" s="673"/>
      <c r="I190" s="673"/>
      <c r="J190" s="673"/>
      <c r="K190" s="673"/>
    </row>
    <row r="191" spans="1:11" ht="21">
      <c r="A191" s="123"/>
      <c r="B191" s="123"/>
      <c r="C191" s="123"/>
      <c r="D191" s="123"/>
      <c r="E191" s="123"/>
      <c r="F191" s="123"/>
      <c r="G191" s="123"/>
      <c r="H191" s="123"/>
      <c r="I191" s="124"/>
      <c r="J191" s="125"/>
      <c r="K191" s="126" t="s">
        <v>589</v>
      </c>
    </row>
    <row r="192" spans="1:11" ht="21">
      <c r="A192" s="123"/>
      <c r="B192" s="123"/>
      <c r="C192" s="123"/>
      <c r="D192" s="123"/>
      <c r="E192" s="123"/>
      <c r="F192" s="123"/>
      <c r="G192" s="123"/>
      <c r="H192" s="123"/>
      <c r="I192" s="124"/>
      <c r="J192" s="674" t="s">
        <v>561</v>
      </c>
      <c r="K192" s="674"/>
    </row>
    <row r="193" spans="1:11" ht="21">
      <c r="A193" s="123"/>
      <c r="B193" s="123" t="s">
        <v>167</v>
      </c>
      <c r="C193" s="123"/>
      <c r="D193" s="123"/>
      <c r="E193" s="123"/>
      <c r="F193" s="123"/>
      <c r="G193" s="123"/>
      <c r="H193" s="123"/>
      <c r="I193" s="124"/>
      <c r="J193" s="125"/>
      <c r="K193" s="125"/>
    </row>
    <row r="194" spans="1:11" ht="21">
      <c r="A194" s="675" t="s">
        <v>35</v>
      </c>
      <c r="B194" s="675"/>
      <c r="C194" s="675"/>
      <c r="D194" s="675"/>
      <c r="E194" s="675"/>
      <c r="F194" s="675"/>
      <c r="G194" s="675"/>
      <c r="H194" s="675"/>
      <c r="I194" s="127" t="s">
        <v>36</v>
      </c>
      <c r="J194" s="128" t="s">
        <v>37</v>
      </c>
      <c r="K194" s="128" t="s">
        <v>38</v>
      </c>
    </row>
    <row r="195" spans="1:11" ht="21">
      <c r="A195" s="130"/>
      <c r="B195" s="121"/>
      <c r="C195" s="121"/>
      <c r="D195" s="121"/>
      <c r="E195" s="121"/>
      <c r="F195" s="121"/>
      <c r="G195" s="121"/>
      <c r="H195" s="131"/>
      <c r="I195" s="132"/>
      <c r="J195" s="133"/>
      <c r="K195" s="134"/>
    </row>
    <row r="196" spans="1:11" ht="21">
      <c r="A196" s="135"/>
      <c r="B196" s="122" t="s">
        <v>168</v>
      </c>
      <c r="C196" s="122" t="s">
        <v>558</v>
      </c>
      <c r="F196" s="555"/>
      <c r="H196" s="136"/>
      <c r="I196" s="172"/>
      <c r="J196" s="138">
        <v>2385300</v>
      </c>
      <c r="K196" s="139"/>
    </row>
    <row r="197" spans="1:11" ht="21">
      <c r="A197" s="135"/>
      <c r="F197" s="555"/>
      <c r="H197" s="136"/>
      <c r="I197" s="172"/>
      <c r="J197" s="138"/>
      <c r="K197" s="139"/>
    </row>
    <row r="198" spans="1:11" ht="21">
      <c r="A198" s="135"/>
      <c r="C198" s="122" t="s">
        <v>169</v>
      </c>
      <c r="D198" s="122" t="s">
        <v>559</v>
      </c>
      <c r="H198" s="136"/>
      <c r="I198" s="556"/>
      <c r="J198" s="138"/>
      <c r="K198" s="139">
        <f>J196</f>
        <v>2385300</v>
      </c>
    </row>
    <row r="199" spans="1:11" ht="21">
      <c r="A199" s="135"/>
      <c r="H199" s="136"/>
      <c r="I199" s="137"/>
      <c r="J199" s="138"/>
      <c r="K199" s="139"/>
    </row>
    <row r="200" spans="1:11" ht="21">
      <c r="A200" s="135"/>
      <c r="H200" s="136"/>
      <c r="I200" s="137"/>
      <c r="J200" s="138"/>
      <c r="K200" s="139"/>
    </row>
    <row r="201" spans="1:11" ht="21">
      <c r="A201" s="135"/>
      <c r="H201" s="136"/>
      <c r="I201" s="137"/>
      <c r="J201" s="138"/>
      <c r="K201" s="139"/>
    </row>
    <row r="202" spans="1:11" ht="21">
      <c r="A202" s="135"/>
      <c r="H202" s="136"/>
      <c r="I202" s="137"/>
      <c r="J202" s="138"/>
      <c r="K202" s="139"/>
    </row>
    <row r="203" spans="1:11" ht="21">
      <c r="A203" s="135"/>
      <c r="H203" s="136"/>
      <c r="I203" s="137"/>
      <c r="J203" s="138"/>
      <c r="K203" s="139"/>
    </row>
    <row r="204" spans="1:11" ht="21">
      <c r="A204" s="135"/>
      <c r="H204" s="136"/>
      <c r="I204" s="137"/>
      <c r="J204" s="138"/>
      <c r="K204" s="139"/>
    </row>
    <row r="205" spans="1:11" ht="21">
      <c r="A205" s="135"/>
      <c r="H205" s="136"/>
      <c r="I205" s="137"/>
      <c r="J205" s="138"/>
      <c r="K205" s="139"/>
    </row>
    <row r="206" spans="1:11" ht="21">
      <c r="A206" s="135"/>
      <c r="H206" s="136"/>
      <c r="I206" s="137"/>
      <c r="J206" s="138"/>
      <c r="K206" s="139"/>
    </row>
    <row r="207" spans="1:11" ht="21">
      <c r="A207" s="135"/>
      <c r="H207" s="136"/>
      <c r="I207" s="137"/>
      <c r="J207" s="138"/>
      <c r="K207" s="139"/>
    </row>
    <row r="208" spans="1:11" ht="21">
      <c r="A208" s="135"/>
      <c r="H208" s="136"/>
      <c r="I208" s="137"/>
      <c r="J208" s="138"/>
      <c r="K208" s="139"/>
    </row>
    <row r="209" spans="1:11" ht="21">
      <c r="A209" s="135"/>
      <c r="H209" s="136"/>
      <c r="I209" s="137"/>
      <c r="J209" s="138"/>
      <c r="K209" s="139"/>
    </row>
    <row r="210" spans="1:11" ht="21">
      <c r="A210" s="140"/>
      <c r="B210" s="141"/>
      <c r="C210" s="141"/>
      <c r="D210" s="141"/>
      <c r="E210" s="141"/>
      <c r="F210" s="141"/>
      <c r="G210" s="141"/>
      <c r="H210" s="142"/>
      <c r="I210" s="143"/>
      <c r="J210" s="144"/>
      <c r="K210" s="145"/>
    </row>
    <row r="211" spans="1:11" ht="21">
      <c r="A211" s="146"/>
      <c r="B211" s="147" t="s">
        <v>170</v>
      </c>
      <c r="C211" s="123"/>
      <c r="D211" s="123" t="s">
        <v>171</v>
      </c>
      <c r="E211" s="123"/>
      <c r="F211" s="123"/>
      <c r="G211" s="123"/>
      <c r="H211" s="123"/>
      <c r="I211" s="124"/>
      <c r="J211" s="125"/>
      <c r="K211" s="148"/>
    </row>
    <row r="213" spans="3:11" ht="21">
      <c r="C213" s="662" t="s">
        <v>560</v>
      </c>
      <c r="D213" s="662"/>
      <c r="E213" s="662"/>
      <c r="F213" s="662"/>
      <c r="G213" s="662"/>
      <c r="H213" s="662"/>
      <c r="I213" s="662"/>
      <c r="J213" s="662"/>
      <c r="K213" s="662"/>
    </row>
    <row r="216" spans="2:11" ht="21">
      <c r="B216" s="676" t="s">
        <v>39</v>
      </c>
      <c r="C216" s="677"/>
      <c r="D216" s="146"/>
      <c r="E216" s="146"/>
      <c r="F216" s="146"/>
      <c r="G216" s="151" t="s">
        <v>40</v>
      </c>
      <c r="H216" s="146"/>
      <c r="I216" s="152"/>
      <c r="J216" s="153" t="s">
        <v>172</v>
      </c>
      <c r="K216" s="154"/>
    </row>
    <row r="217" spans="2:11" ht="21">
      <c r="B217" s="135"/>
      <c r="C217" s="662" t="s">
        <v>173</v>
      </c>
      <c r="D217" s="662"/>
      <c r="E217" s="662"/>
      <c r="F217" s="662"/>
      <c r="G217" s="663" t="s">
        <v>174</v>
      </c>
      <c r="H217" s="662"/>
      <c r="I217" s="664"/>
      <c r="J217" s="665" t="s">
        <v>175</v>
      </c>
      <c r="K217" s="666"/>
    </row>
    <row r="218" spans="2:11" ht="21">
      <c r="B218" s="661" t="s">
        <v>452</v>
      </c>
      <c r="C218" s="662"/>
      <c r="D218" s="662"/>
      <c r="E218" s="662"/>
      <c r="F218" s="662"/>
      <c r="G218" s="663" t="str">
        <f>G184</f>
        <v>(นายไสวธนกร  ดีมาก)</v>
      </c>
      <c r="H218" s="662"/>
      <c r="I218" s="664"/>
      <c r="J218" s="665" t="str">
        <f>B218</f>
        <v>(นางสาวรัชนี  เผือกไธสง)</v>
      </c>
      <c r="K218" s="666"/>
    </row>
    <row r="219" spans="2:11" ht="21">
      <c r="B219" s="669" t="s">
        <v>562</v>
      </c>
      <c r="C219" s="668"/>
      <c r="D219" s="668"/>
      <c r="E219" s="668"/>
      <c r="F219" s="668"/>
      <c r="G219" s="669" t="s">
        <v>160</v>
      </c>
      <c r="H219" s="668"/>
      <c r="I219" s="670"/>
      <c r="J219" s="671" t="str">
        <f>B219</f>
        <v>นักวิชการเงินและบัญชีญชี</v>
      </c>
      <c r="K219" s="672"/>
    </row>
    <row r="220" spans="2:11" ht="21">
      <c r="B220" s="129"/>
      <c r="C220" s="129"/>
      <c r="D220" s="129"/>
      <c r="E220" s="129"/>
      <c r="F220" s="129"/>
      <c r="G220" s="129"/>
      <c r="H220" s="129"/>
      <c r="I220" s="129"/>
      <c r="J220" s="445"/>
      <c r="K220" s="445"/>
    </row>
    <row r="228" spans="1:11" ht="21">
      <c r="A228" s="673" t="s">
        <v>166</v>
      </c>
      <c r="B228" s="673"/>
      <c r="C228" s="673"/>
      <c r="D228" s="673"/>
      <c r="E228" s="673"/>
      <c r="F228" s="673"/>
      <c r="G228" s="673"/>
      <c r="H228" s="673"/>
      <c r="I228" s="673"/>
      <c r="J228" s="673"/>
      <c r="K228" s="673"/>
    </row>
    <row r="229" spans="1:11" ht="21">
      <c r="A229" s="123"/>
      <c r="B229" s="123"/>
      <c r="C229" s="123"/>
      <c r="D229" s="123"/>
      <c r="E229" s="123"/>
      <c r="F229" s="123"/>
      <c r="G229" s="123"/>
      <c r="H229" s="123"/>
      <c r="I229" s="124"/>
      <c r="J229" s="125"/>
      <c r="K229" s="126" t="s">
        <v>590</v>
      </c>
    </row>
    <row r="230" spans="1:11" ht="21">
      <c r="A230" s="123"/>
      <c r="B230" s="123"/>
      <c r="C230" s="123"/>
      <c r="D230" s="123"/>
      <c r="E230" s="123"/>
      <c r="F230" s="123"/>
      <c r="G230" s="123"/>
      <c r="H230" s="123"/>
      <c r="I230" s="124"/>
      <c r="J230" s="674" t="s">
        <v>563</v>
      </c>
      <c r="K230" s="674"/>
    </row>
    <row r="231" spans="1:11" ht="21">
      <c r="A231" s="123"/>
      <c r="B231" s="123" t="s">
        <v>167</v>
      </c>
      <c r="C231" s="123"/>
      <c r="D231" s="123"/>
      <c r="E231" s="123"/>
      <c r="F231" s="123"/>
      <c r="G231" s="123"/>
      <c r="H231" s="123"/>
      <c r="I231" s="124"/>
      <c r="J231" s="125"/>
      <c r="K231" s="125"/>
    </row>
    <row r="232" spans="1:11" ht="21">
      <c r="A232" s="675" t="s">
        <v>35</v>
      </c>
      <c r="B232" s="675"/>
      <c r="C232" s="675"/>
      <c r="D232" s="675"/>
      <c r="E232" s="675"/>
      <c r="F232" s="675"/>
      <c r="G232" s="675"/>
      <c r="H232" s="675"/>
      <c r="I232" s="127" t="s">
        <v>36</v>
      </c>
      <c r="J232" s="128" t="s">
        <v>37</v>
      </c>
      <c r="K232" s="128" t="s">
        <v>38</v>
      </c>
    </row>
    <row r="233" spans="1:11" ht="21">
      <c r="A233" s="130"/>
      <c r="B233" s="121"/>
      <c r="C233" s="121"/>
      <c r="D233" s="121"/>
      <c r="E233" s="121"/>
      <c r="F233" s="121"/>
      <c r="G233" s="121"/>
      <c r="H233" s="131"/>
      <c r="I233" s="132"/>
      <c r="J233" s="133"/>
      <c r="K233" s="134"/>
    </row>
    <row r="234" spans="1:11" ht="21">
      <c r="A234" s="135"/>
      <c r="B234" s="122" t="s">
        <v>168</v>
      </c>
      <c r="C234" s="122" t="s">
        <v>44</v>
      </c>
      <c r="F234" s="122" t="s">
        <v>564</v>
      </c>
      <c r="G234" s="555"/>
      <c r="H234" s="136"/>
      <c r="I234" s="137"/>
      <c r="J234" s="138">
        <v>5000</v>
      </c>
      <c r="K234" s="139"/>
    </row>
    <row r="235" spans="1:11" ht="21">
      <c r="A235" s="135"/>
      <c r="H235" s="136"/>
      <c r="I235" s="137"/>
      <c r="J235" s="138"/>
      <c r="K235" s="139"/>
    </row>
    <row r="236" spans="1:11" ht="21">
      <c r="A236" s="135"/>
      <c r="C236" s="122" t="s">
        <v>169</v>
      </c>
      <c r="D236" s="122" t="s">
        <v>133</v>
      </c>
      <c r="H236" s="136"/>
      <c r="I236" s="137"/>
      <c r="J236" s="138"/>
      <c r="K236" s="139">
        <f>SUM(J234:J234)</f>
        <v>5000</v>
      </c>
    </row>
    <row r="237" spans="1:11" ht="21">
      <c r="A237" s="135"/>
      <c r="H237" s="136"/>
      <c r="I237" s="137"/>
      <c r="J237" s="138"/>
      <c r="K237" s="139"/>
    </row>
    <row r="238" spans="1:11" ht="21">
      <c r="A238" s="135"/>
      <c r="H238" s="136"/>
      <c r="I238" s="137"/>
      <c r="J238" s="138"/>
      <c r="K238" s="139"/>
    </row>
    <row r="239" spans="1:11" ht="21">
      <c r="A239" s="135"/>
      <c r="H239" s="136"/>
      <c r="I239" s="137"/>
      <c r="J239" s="138"/>
      <c r="K239" s="139"/>
    </row>
    <row r="240" spans="1:11" ht="21">
      <c r="A240" s="135"/>
      <c r="H240" s="136"/>
      <c r="I240" s="137"/>
      <c r="J240" s="138"/>
      <c r="K240" s="139"/>
    </row>
    <row r="241" spans="1:11" ht="21">
      <c r="A241" s="135"/>
      <c r="H241" s="136"/>
      <c r="I241" s="137"/>
      <c r="J241" s="138"/>
      <c r="K241" s="139"/>
    </row>
    <row r="242" spans="1:11" ht="21">
      <c r="A242" s="135"/>
      <c r="H242" s="136"/>
      <c r="I242" s="137"/>
      <c r="J242" s="138"/>
      <c r="K242" s="139"/>
    </row>
    <row r="243" spans="1:11" ht="21">
      <c r="A243" s="135"/>
      <c r="H243" s="136"/>
      <c r="I243" s="137"/>
      <c r="J243" s="138"/>
      <c r="K243" s="139"/>
    </row>
    <row r="244" spans="1:11" ht="21">
      <c r="A244" s="135"/>
      <c r="H244" s="136"/>
      <c r="I244" s="137"/>
      <c r="J244" s="138"/>
      <c r="K244" s="139"/>
    </row>
    <row r="245" spans="1:11" ht="21">
      <c r="A245" s="135"/>
      <c r="H245" s="136"/>
      <c r="I245" s="137"/>
      <c r="J245" s="138"/>
      <c r="K245" s="139"/>
    </row>
    <row r="246" spans="1:11" ht="21">
      <c r="A246" s="135"/>
      <c r="H246" s="136"/>
      <c r="I246" s="137"/>
      <c r="J246" s="138"/>
      <c r="K246" s="139"/>
    </row>
    <row r="247" spans="1:11" ht="21">
      <c r="A247" s="135"/>
      <c r="H247" s="136"/>
      <c r="I247" s="137"/>
      <c r="J247" s="138"/>
      <c r="K247" s="139"/>
    </row>
    <row r="248" spans="1:11" ht="21">
      <c r="A248" s="135"/>
      <c r="H248" s="136"/>
      <c r="I248" s="137"/>
      <c r="J248" s="138"/>
      <c r="K248" s="139"/>
    </row>
    <row r="249" spans="1:11" ht="21">
      <c r="A249" s="140"/>
      <c r="B249" s="141"/>
      <c r="C249" s="141"/>
      <c r="D249" s="141"/>
      <c r="E249" s="141"/>
      <c r="F249" s="141"/>
      <c r="G249" s="141"/>
      <c r="H249" s="142"/>
      <c r="I249" s="143"/>
      <c r="J249" s="144"/>
      <c r="K249" s="145"/>
    </row>
    <row r="250" spans="1:11" ht="21">
      <c r="A250" s="146"/>
      <c r="B250" s="147" t="s">
        <v>170</v>
      </c>
      <c r="C250" s="123"/>
      <c r="D250" s="123" t="s">
        <v>171</v>
      </c>
      <c r="E250" s="123"/>
      <c r="F250" s="123"/>
      <c r="G250" s="123"/>
      <c r="H250" s="123"/>
      <c r="I250" s="124"/>
      <c r="J250" s="125"/>
      <c r="K250" s="148"/>
    </row>
    <row r="252" spans="2:11" ht="21">
      <c r="B252" s="466"/>
      <c r="C252" s="554" t="s">
        <v>552</v>
      </c>
      <c r="D252" s="554"/>
      <c r="E252" s="466"/>
      <c r="F252" s="466"/>
      <c r="G252" s="466"/>
      <c r="H252" s="466"/>
      <c r="I252" s="466"/>
      <c r="J252" s="466"/>
      <c r="K252" s="466"/>
    </row>
    <row r="253" spans="2:11" ht="21">
      <c r="B253" s="466"/>
      <c r="C253" s="554" t="s">
        <v>565</v>
      </c>
      <c r="D253" s="554"/>
      <c r="E253" s="554"/>
      <c r="F253" s="554"/>
      <c r="G253" s="554"/>
      <c r="H253" s="554"/>
      <c r="I253" s="466"/>
      <c r="J253" s="466"/>
      <c r="K253" s="466"/>
    </row>
    <row r="254" spans="2:11" ht="21">
      <c r="B254" s="466"/>
      <c r="C254" s="466"/>
      <c r="D254" s="466"/>
      <c r="E254" s="466"/>
      <c r="F254" s="466"/>
      <c r="G254" s="466"/>
      <c r="H254" s="466"/>
      <c r="I254" s="466"/>
      <c r="J254" s="466"/>
      <c r="K254" s="466"/>
    </row>
    <row r="255" spans="2:11" ht="21">
      <c r="B255" s="466"/>
      <c r="C255" s="466"/>
      <c r="D255" s="466"/>
      <c r="E255" s="466"/>
      <c r="F255" s="466"/>
      <c r="G255" s="466"/>
      <c r="H255" s="466"/>
      <c r="I255" s="466"/>
      <c r="J255" s="466"/>
      <c r="K255" s="466"/>
    </row>
    <row r="257" spans="1:11" ht="21">
      <c r="A257" s="123"/>
      <c r="B257" s="676" t="s">
        <v>39</v>
      </c>
      <c r="C257" s="677"/>
      <c r="D257" s="146"/>
      <c r="E257" s="146"/>
      <c r="F257" s="146"/>
      <c r="G257" s="151" t="s">
        <v>40</v>
      </c>
      <c r="H257" s="146"/>
      <c r="I257" s="152"/>
      <c r="J257" s="153" t="s">
        <v>172</v>
      </c>
      <c r="K257" s="154"/>
    </row>
    <row r="258" spans="2:11" ht="21">
      <c r="B258" s="135"/>
      <c r="C258" s="662" t="s">
        <v>173</v>
      </c>
      <c r="D258" s="662"/>
      <c r="E258" s="662"/>
      <c r="F258" s="662"/>
      <c r="G258" s="663" t="s">
        <v>174</v>
      </c>
      <c r="H258" s="662"/>
      <c r="I258" s="664"/>
      <c r="J258" s="665" t="s">
        <v>175</v>
      </c>
      <c r="K258" s="666"/>
    </row>
    <row r="259" spans="2:11" ht="21">
      <c r="B259" s="661" t="s">
        <v>452</v>
      </c>
      <c r="C259" s="662"/>
      <c r="D259" s="662"/>
      <c r="E259" s="662"/>
      <c r="F259" s="662"/>
      <c r="G259" s="663" t="s">
        <v>364</v>
      </c>
      <c r="H259" s="662"/>
      <c r="I259" s="664"/>
      <c r="J259" s="665" t="str">
        <f>B259</f>
        <v>(นางสาวรัชนี  เผือกไธสง)</v>
      </c>
      <c r="K259" s="666"/>
    </row>
    <row r="260" spans="2:11" ht="21">
      <c r="B260" s="667" t="s">
        <v>453</v>
      </c>
      <c r="C260" s="668"/>
      <c r="D260" s="668"/>
      <c r="E260" s="668"/>
      <c r="F260" s="668"/>
      <c r="G260" s="669" t="s">
        <v>160</v>
      </c>
      <c r="H260" s="668"/>
      <c r="I260" s="670"/>
      <c r="J260" s="671" t="str">
        <f>B260</f>
        <v>นักวิชการเงินและบัญชี</v>
      </c>
      <c r="K260" s="672"/>
    </row>
    <row r="266" spans="1:11" ht="21">
      <c r="A266" s="673" t="s">
        <v>166</v>
      </c>
      <c r="B266" s="673"/>
      <c r="C266" s="673"/>
      <c r="D266" s="673"/>
      <c r="E266" s="673"/>
      <c r="F266" s="673"/>
      <c r="G266" s="673"/>
      <c r="H266" s="673"/>
      <c r="I266" s="673"/>
      <c r="J266" s="673"/>
      <c r="K266" s="673"/>
    </row>
    <row r="267" spans="1:11" ht="21">
      <c r="A267" s="123"/>
      <c r="B267" s="123"/>
      <c r="C267" s="123"/>
      <c r="D267" s="123"/>
      <c r="E267" s="123"/>
      <c r="F267" s="123"/>
      <c r="G267" s="123"/>
      <c r="H267" s="123"/>
      <c r="I267" s="124"/>
      <c r="J267" s="125"/>
      <c r="K267" s="126" t="s">
        <v>591</v>
      </c>
    </row>
    <row r="268" spans="1:11" ht="21">
      <c r="A268" s="123"/>
      <c r="B268" s="123"/>
      <c r="C268" s="123"/>
      <c r="D268" s="123"/>
      <c r="E268" s="123"/>
      <c r="F268" s="123"/>
      <c r="G268" s="123"/>
      <c r="H268" s="123"/>
      <c r="I268" s="124"/>
      <c r="J268" s="674" t="s">
        <v>563</v>
      </c>
      <c r="K268" s="674"/>
    </row>
    <row r="269" spans="1:11" ht="21">
      <c r="A269" s="123"/>
      <c r="B269" s="123" t="s">
        <v>167</v>
      </c>
      <c r="C269" s="123"/>
      <c r="D269" s="123"/>
      <c r="E269" s="123"/>
      <c r="F269" s="123"/>
      <c r="G269" s="123"/>
      <c r="H269" s="123"/>
      <c r="I269" s="124"/>
      <c r="J269" s="125"/>
      <c r="K269" s="125"/>
    </row>
    <row r="270" spans="1:11" ht="21">
      <c r="A270" s="675" t="s">
        <v>35</v>
      </c>
      <c r="B270" s="675"/>
      <c r="C270" s="675"/>
      <c r="D270" s="675"/>
      <c r="E270" s="675"/>
      <c r="F270" s="675"/>
      <c r="G270" s="675"/>
      <c r="H270" s="675"/>
      <c r="I270" s="127" t="s">
        <v>36</v>
      </c>
      <c r="J270" s="128" t="s">
        <v>37</v>
      </c>
      <c r="K270" s="128" t="s">
        <v>38</v>
      </c>
    </row>
    <row r="271" spans="1:11" ht="21">
      <c r="A271" s="130"/>
      <c r="B271" s="121"/>
      <c r="C271" s="121"/>
      <c r="D271" s="121"/>
      <c r="E271" s="121"/>
      <c r="F271" s="121"/>
      <c r="G271" s="121"/>
      <c r="H271" s="131"/>
      <c r="I271" s="132"/>
      <c r="J271" s="133"/>
      <c r="K271" s="134"/>
    </row>
    <row r="272" spans="1:11" ht="21">
      <c r="A272" s="135"/>
      <c r="B272" s="122" t="s">
        <v>168</v>
      </c>
      <c r="C272" s="122" t="s">
        <v>545</v>
      </c>
      <c r="G272" s="555" t="s">
        <v>529</v>
      </c>
      <c r="H272" s="136"/>
      <c r="I272" s="137"/>
      <c r="J272" s="138">
        <v>90000</v>
      </c>
      <c r="K272" s="139"/>
    </row>
    <row r="273" spans="1:11" ht="21">
      <c r="A273" s="135"/>
      <c r="G273" s="555" t="s">
        <v>530</v>
      </c>
      <c r="H273" s="136"/>
      <c r="I273" s="137"/>
      <c r="J273" s="138">
        <v>21190</v>
      </c>
      <c r="K273" s="139"/>
    </row>
    <row r="274" spans="1:11" ht="21">
      <c r="A274" s="135"/>
      <c r="G274" s="555" t="s">
        <v>566</v>
      </c>
      <c r="H274" s="136"/>
      <c r="I274" s="137"/>
      <c r="J274" s="138">
        <v>2945</v>
      </c>
      <c r="K274" s="139"/>
    </row>
    <row r="275" spans="1:11" ht="21">
      <c r="A275" s="135"/>
      <c r="G275" s="555" t="s">
        <v>536</v>
      </c>
      <c r="H275" s="136"/>
      <c r="I275" s="137"/>
      <c r="J275" s="138">
        <v>1207</v>
      </c>
      <c r="K275" s="139"/>
    </row>
    <row r="276" spans="1:11" ht="21">
      <c r="A276" s="135"/>
      <c r="C276" s="122" t="s">
        <v>169</v>
      </c>
      <c r="D276" s="122" t="s">
        <v>133</v>
      </c>
      <c r="H276" s="136"/>
      <c r="I276" s="137"/>
      <c r="J276" s="138"/>
      <c r="K276" s="139">
        <f>SUM(J272:J275)</f>
        <v>115342</v>
      </c>
    </row>
    <row r="277" spans="1:11" ht="21">
      <c r="A277" s="135"/>
      <c r="H277" s="136"/>
      <c r="I277" s="137"/>
      <c r="J277" s="138"/>
      <c r="K277" s="139"/>
    </row>
    <row r="278" spans="1:11" ht="21">
      <c r="A278" s="135"/>
      <c r="H278" s="136"/>
      <c r="I278" s="137"/>
      <c r="J278" s="138"/>
      <c r="K278" s="139"/>
    </row>
    <row r="279" spans="1:11" ht="21">
      <c r="A279" s="135"/>
      <c r="H279" s="136"/>
      <c r="I279" s="137"/>
      <c r="J279" s="138"/>
      <c r="K279" s="139"/>
    </row>
    <row r="280" spans="1:11" ht="21">
      <c r="A280" s="135"/>
      <c r="H280" s="136"/>
      <c r="I280" s="137"/>
      <c r="J280" s="138"/>
      <c r="K280" s="139"/>
    </row>
    <row r="281" spans="1:11" ht="21">
      <c r="A281" s="135"/>
      <c r="H281" s="136"/>
      <c r="I281" s="137"/>
      <c r="J281" s="138"/>
      <c r="K281" s="139"/>
    </row>
    <row r="282" spans="1:11" ht="21">
      <c r="A282" s="135"/>
      <c r="H282" s="136"/>
      <c r="I282" s="137"/>
      <c r="J282" s="138"/>
      <c r="K282" s="139"/>
    </row>
    <row r="283" spans="1:11" ht="21">
      <c r="A283" s="135"/>
      <c r="H283" s="136"/>
      <c r="I283" s="137"/>
      <c r="J283" s="138"/>
      <c r="K283" s="139"/>
    </row>
    <row r="284" spans="1:11" ht="21">
      <c r="A284" s="135"/>
      <c r="H284" s="136"/>
      <c r="I284" s="137"/>
      <c r="J284" s="138"/>
      <c r="K284" s="139"/>
    </row>
    <row r="285" spans="1:11" ht="21">
      <c r="A285" s="135"/>
      <c r="H285" s="136"/>
      <c r="I285" s="137"/>
      <c r="J285" s="138"/>
      <c r="K285" s="139"/>
    </row>
    <row r="286" spans="1:11" ht="21">
      <c r="A286" s="135"/>
      <c r="H286" s="136"/>
      <c r="I286" s="137"/>
      <c r="J286" s="138"/>
      <c r="K286" s="139"/>
    </row>
    <row r="287" spans="1:11" ht="21">
      <c r="A287" s="135"/>
      <c r="H287" s="136"/>
      <c r="I287" s="137"/>
      <c r="J287" s="138"/>
      <c r="K287" s="139"/>
    </row>
    <row r="288" spans="1:11" ht="21">
      <c r="A288" s="135"/>
      <c r="H288" s="136"/>
      <c r="I288" s="137"/>
      <c r="J288" s="138"/>
      <c r="K288" s="139"/>
    </row>
    <row r="289" spans="1:11" ht="21">
      <c r="A289" s="140"/>
      <c r="B289" s="141"/>
      <c r="C289" s="141"/>
      <c r="D289" s="141"/>
      <c r="E289" s="141"/>
      <c r="F289" s="141"/>
      <c r="G289" s="141"/>
      <c r="H289" s="142"/>
      <c r="I289" s="143"/>
      <c r="J289" s="144"/>
      <c r="K289" s="145"/>
    </row>
    <row r="290" spans="1:11" ht="21">
      <c r="A290" s="146"/>
      <c r="B290" s="147" t="s">
        <v>170</v>
      </c>
      <c r="C290" s="123"/>
      <c r="D290" s="123" t="s">
        <v>171</v>
      </c>
      <c r="E290" s="123"/>
      <c r="F290" s="123"/>
      <c r="G290" s="123"/>
      <c r="H290" s="123"/>
      <c r="I290" s="124"/>
      <c r="J290" s="125"/>
      <c r="K290" s="148"/>
    </row>
    <row r="292" spans="2:11" ht="21">
      <c r="B292" s="466"/>
      <c r="C292" s="554" t="s">
        <v>552</v>
      </c>
      <c r="D292" s="554"/>
      <c r="E292" s="466"/>
      <c r="F292" s="466"/>
      <c r="G292" s="466"/>
      <c r="H292" s="466"/>
      <c r="I292" s="466"/>
      <c r="J292" s="466"/>
      <c r="K292" s="466"/>
    </row>
    <row r="293" spans="2:14" ht="21">
      <c r="B293" s="466"/>
      <c r="C293" s="554" t="s">
        <v>567</v>
      </c>
      <c r="D293" s="554"/>
      <c r="E293" s="554"/>
      <c r="F293" s="554"/>
      <c r="G293" s="554"/>
      <c r="H293" s="554"/>
      <c r="I293" s="554"/>
      <c r="J293" s="466"/>
      <c r="K293" s="466"/>
      <c r="N293" s="122" t="s">
        <v>42</v>
      </c>
    </row>
    <row r="294" spans="2:11" ht="21">
      <c r="B294" s="466"/>
      <c r="C294" s="466"/>
      <c r="D294" s="466"/>
      <c r="E294" s="466"/>
      <c r="F294" s="466"/>
      <c r="G294" s="466"/>
      <c r="H294" s="466"/>
      <c r="I294" s="466"/>
      <c r="J294" s="466"/>
      <c r="K294" s="466"/>
    </row>
    <row r="295" spans="2:11" ht="21">
      <c r="B295" s="466"/>
      <c r="C295" s="466"/>
      <c r="D295" s="466"/>
      <c r="E295" s="466"/>
      <c r="F295" s="466"/>
      <c r="G295" s="466"/>
      <c r="H295" s="466"/>
      <c r="I295" s="466"/>
      <c r="J295" s="466"/>
      <c r="K295" s="466"/>
    </row>
    <row r="297" spans="1:11" ht="21">
      <c r="A297" s="123"/>
      <c r="B297" s="676" t="s">
        <v>39</v>
      </c>
      <c r="C297" s="677"/>
      <c r="D297" s="146"/>
      <c r="E297" s="146"/>
      <c r="F297" s="146"/>
      <c r="G297" s="151" t="s">
        <v>40</v>
      </c>
      <c r="H297" s="146"/>
      <c r="I297" s="152"/>
      <c r="J297" s="153" t="s">
        <v>172</v>
      </c>
      <c r="K297" s="154"/>
    </row>
    <row r="298" spans="2:11" ht="21">
      <c r="B298" s="135"/>
      <c r="C298" s="662" t="s">
        <v>173</v>
      </c>
      <c r="D298" s="662"/>
      <c r="E298" s="662"/>
      <c r="F298" s="662"/>
      <c r="G298" s="663" t="s">
        <v>174</v>
      </c>
      <c r="H298" s="662"/>
      <c r="I298" s="664"/>
      <c r="J298" s="665" t="s">
        <v>175</v>
      </c>
      <c r="K298" s="666"/>
    </row>
    <row r="299" spans="2:11" ht="21">
      <c r="B299" s="661" t="s">
        <v>452</v>
      </c>
      <c r="C299" s="662"/>
      <c r="D299" s="662"/>
      <c r="E299" s="662"/>
      <c r="F299" s="662"/>
      <c r="G299" s="663" t="s">
        <v>364</v>
      </c>
      <c r="H299" s="662"/>
      <c r="I299" s="664"/>
      <c r="J299" s="665" t="str">
        <f>B299</f>
        <v>(นางสาวรัชนี  เผือกไธสง)</v>
      </c>
      <c r="K299" s="666"/>
    </row>
    <row r="300" spans="2:11" ht="21">
      <c r="B300" s="667" t="s">
        <v>453</v>
      </c>
      <c r="C300" s="668"/>
      <c r="D300" s="668"/>
      <c r="E300" s="668"/>
      <c r="F300" s="668"/>
      <c r="G300" s="669" t="s">
        <v>160</v>
      </c>
      <c r="H300" s="668"/>
      <c r="I300" s="670"/>
      <c r="J300" s="671" t="str">
        <f>B300</f>
        <v>นักวิชการเงินและบัญชี</v>
      </c>
      <c r="K300" s="672"/>
    </row>
    <row r="304" spans="1:11" ht="21">
      <c r="A304" s="673" t="s">
        <v>166</v>
      </c>
      <c r="B304" s="673"/>
      <c r="C304" s="673"/>
      <c r="D304" s="673"/>
      <c r="E304" s="673"/>
      <c r="F304" s="673"/>
      <c r="G304" s="673"/>
      <c r="H304" s="673"/>
      <c r="I304" s="673"/>
      <c r="J304" s="673"/>
      <c r="K304" s="673"/>
    </row>
    <row r="305" spans="1:11" ht="21">
      <c r="A305" s="123"/>
      <c r="B305" s="123"/>
      <c r="C305" s="123"/>
      <c r="D305" s="123"/>
      <c r="E305" s="123"/>
      <c r="F305" s="123"/>
      <c r="G305" s="123"/>
      <c r="H305" s="123"/>
      <c r="I305" s="124"/>
      <c r="J305" s="125"/>
      <c r="K305" s="126" t="s">
        <v>583</v>
      </c>
    </row>
    <row r="306" spans="1:11" ht="21">
      <c r="A306" s="123"/>
      <c r="B306" s="123"/>
      <c r="C306" s="123"/>
      <c r="D306" s="123"/>
      <c r="E306" s="123"/>
      <c r="F306" s="123"/>
      <c r="G306" s="123"/>
      <c r="H306" s="123"/>
      <c r="I306" s="124"/>
      <c r="J306" s="674" t="s">
        <v>563</v>
      </c>
      <c r="K306" s="674"/>
    </row>
    <row r="307" spans="1:11" ht="21">
      <c r="A307" s="123"/>
      <c r="B307" s="123" t="s">
        <v>167</v>
      </c>
      <c r="C307" s="123"/>
      <c r="D307" s="123"/>
      <c r="E307" s="123"/>
      <c r="F307" s="123"/>
      <c r="G307" s="123"/>
      <c r="H307" s="123"/>
      <c r="I307" s="124"/>
      <c r="J307" s="125"/>
      <c r="K307" s="125"/>
    </row>
    <row r="308" spans="1:11" ht="21">
      <c r="A308" s="675" t="s">
        <v>35</v>
      </c>
      <c r="B308" s="675"/>
      <c r="C308" s="675"/>
      <c r="D308" s="675"/>
      <c r="E308" s="675"/>
      <c r="F308" s="675"/>
      <c r="G308" s="675"/>
      <c r="H308" s="675"/>
      <c r="I308" s="127" t="s">
        <v>36</v>
      </c>
      <c r="J308" s="128" t="s">
        <v>37</v>
      </c>
      <c r="K308" s="128" t="s">
        <v>38</v>
      </c>
    </row>
    <row r="309" spans="1:11" ht="21">
      <c r="A309" s="130"/>
      <c r="B309" s="121"/>
      <c r="C309" s="121"/>
      <c r="D309" s="121"/>
      <c r="E309" s="121"/>
      <c r="F309" s="121"/>
      <c r="G309" s="121"/>
      <c r="H309" s="131"/>
      <c r="I309" s="132"/>
      <c r="J309" s="133"/>
      <c r="K309" s="134"/>
    </row>
    <row r="310" spans="1:11" ht="21">
      <c r="A310" s="135"/>
      <c r="B310" s="122" t="s">
        <v>168</v>
      </c>
      <c r="C310" s="122" t="s">
        <v>52</v>
      </c>
      <c r="H310" s="136"/>
      <c r="I310" s="137"/>
      <c r="J310" s="138">
        <v>7710</v>
      </c>
      <c r="K310" s="139"/>
    </row>
    <row r="311" spans="1:11" ht="21">
      <c r="A311" s="135"/>
      <c r="H311" s="136"/>
      <c r="I311" s="137"/>
      <c r="J311" s="138"/>
      <c r="K311" s="139"/>
    </row>
    <row r="312" spans="1:11" ht="21">
      <c r="A312" s="135"/>
      <c r="C312" s="122" t="s">
        <v>169</v>
      </c>
      <c r="D312" s="122" t="s">
        <v>54</v>
      </c>
      <c r="H312" s="136"/>
      <c r="I312" s="137"/>
      <c r="J312" s="138"/>
      <c r="K312" s="139">
        <f>J310</f>
        <v>7710</v>
      </c>
    </row>
    <row r="313" spans="1:11" ht="21">
      <c r="A313" s="135"/>
      <c r="H313" s="136"/>
      <c r="I313" s="137"/>
      <c r="J313" s="138"/>
      <c r="K313" s="139"/>
    </row>
    <row r="314" spans="1:11" ht="21">
      <c r="A314" s="135"/>
      <c r="H314" s="136"/>
      <c r="I314" s="137"/>
      <c r="J314" s="138"/>
      <c r="K314" s="139"/>
    </row>
    <row r="315" spans="1:11" ht="21">
      <c r="A315" s="135"/>
      <c r="H315" s="136"/>
      <c r="I315" s="137"/>
      <c r="J315" s="138"/>
      <c r="K315" s="139"/>
    </row>
    <row r="316" spans="1:11" ht="21">
      <c r="A316" s="135"/>
      <c r="H316" s="136"/>
      <c r="I316" s="137"/>
      <c r="J316" s="138"/>
      <c r="K316" s="139"/>
    </row>
    <row r="317" spans="1:11" ht="21">
      <c r="A317" s="135"/>
      <c r="H317" s="136"/>
      <c r="I317" s="137"/>
      <c r="J317" s="138"/>
      <c r="K317" s="139"/>
    </row>
    <row r="318" spans="1:11" ht="21">
      <c r="A318" s="135"/>
      <c r="H318" s="136"/>
      <c r="I318" s="137"/>
      <c r="J318" s="138"/>
      <c r="K318" s="139"/>
    </row>
    <row r="319" spans="1:11" ht="21">
      <c r="A319" s="135"/>
      <c r="H319" s="136"/>
      <c r="I319" s="137"/>
      <c r="J319" s="138"/>
      <c r="K319" s="139"/>
    </row>
    <row r="320" spans="1:11" ht="21">
      <c r="A320" s="135"/>
      <c r="H320" s="136"/>
      <c r="I320" s="137"/>
      <c r="J320" s="138"/>
      <c r="K320" s="139"/>
    </row>
    <row r="321" spans="1:11" ht="21">
      <c r="A321" s="135"/>
      <c r="H321" s="136"/>
      <c r="I321" s="137"/>
      <c r="J321" s="138"/>
      <c r="K321" s="139"/>
    </row>
    <row r="322" spans="1:11" ht="21">
      <c r="A322" s="135"/>
      <c r="H322" s="136"/>
      <c r="I322" s="137"/>
      <c r="J322" s="138"/>
      <c r="K322" s="139"/>
    </row>
    <row r="323" spans="1:11" ht="21">
      <c r="A323" s="135"/>
      <c r="H323" s="136"/>
      <c r="I323" s="137"/>
      <c r="J323" s="138"/>
      <c r="K323" s="139"/>
    </row>
    <row r="324" spans="1:11" ht="21">
      <c r="A324" s="135"/>
      <c r="H324" s="136"/>
      <c r="I324" s="137"/>
      <c r="J324" s="138"/>
      <c r="K324" s="139"/>
    </row>
    <row r="325" spans="1:11" ht="21">
      <c r="A325" s="140"/>
      <c r="B325" s="141"/>
      <c r="C325" s="141"/>
      <c r="D325" s="141"/>
      <c r="E325" s="141"/>
      <c r="F325" s="141"/>
      <c r="G325" s="141"/>
      <c r="H325" s="142"/>
      <c r="I325" s="143"/>
      <c r="J325" s="144"/>
      <c r="K325" s="145"/>
    </row>
    <row r="326" spans="1:11" ht="21">
      <c r="A326" s="146"/>
      <c r="B326" s="147" t="s">
        <v>170</v>
      </c>
      <c r="C326" s="123"/>
      <c r="D326" s="123" t="s">
        <v>171</v>
      </c>
      <c r="E326" s="123"/>
      <c r="F326" s="123"/>
      <c r="G326" s="123"/>
      <c r="H326" s="123"/>
      <c r="I326" s="124"/>
      <c r="J326" s="125"/>
      <c r="K326" s="148"/>
    </row>
    <row r="328" spans="2:11" ht="21">
      <c r="B328" s="466"/>
      <c r="C328" s="554" t="s">
        <v>552</v>
      </c>
      <c r="D328" s="554"/>
      <c r="E328" s="466"/>
      <c r="F328" s="466"/>
      <c r="G328" s="466"/>
      <c r="H328" s="466"/>
      <c r="I328" s="466"/>
      <c r="J328" s="466"/>
      <c r="K328" s="466"/>
    </row>
    <row r="329" spans="2:11" ht="21">
      <c r="B329" s="466"/>
      <c r="C329" s="466" t="s">
        <v>568</v>
      </c>
      <c r="D329" s="466"/>
      <c r="E329" s="466"/>
      <c r="F329" s="466"/>
      <c r="G329" s="466"/>
      <c r="H329" s="466"/>
      <c r="I329" s="466"/>
      <c r="J329" s="466"/>
      <c r="K329" s="466"/>
    </row>
    <row r="330" spans="2:11" ht="21">
      <c r="B330" s="466"/>
      <c r="C330" s="466"/>
      <c r="D330" s="466"/>
      <c r="E330" s="466"/>
      <c r="F330" s="466"/>
      <c r="G330" s="466"/>
      <c r="H330" s="466"/>
      <c r="I330" s="466"/>
      <c r="J330" s="466"/>
      <c r="K330" s="466"/>
    </row>
    <row r="331" spans="2:11" ht="21">
      <c r="B331" s="466"/>
      <c r="C331" s="466"/>
      <c r="D331" s="466"/>
      <c r="E331" s="466"/>
      <c r="F331" s="466"/>
      <c r="G331" s="466"/>
      <c r="H331" s="466"/>
      <c r="I331" s="466"/>
      <c r="J331" s="466"/>
      <c r="K331" s="466"/>
    </row>
    <row r="333" spans="1:11" ht="21">
      <c r="A333" s="123"/>
      <c r="B333" s="676" t="s">
        <v>39</v>
      </c>
      <c r="C333" s="677"/>
      <c r="D333" s="146"/>
      <c r="E333" s="146"/>
      <c r="F333" s="146"/>
      <c r="G333" s="151" t="s">
        <v>40</v>
      </c>
      <c r="H333" s="146"/>
      <c r="I333" s="152"/>
      <c r="J333" s="153" t="s">
        <v>172</v>
      </c>
      <c r="K333" s="154"/>
    </row>
    <row r="334" spans="2:11" ht="21">
      <c r="B334" s="135"/>
      <c r="C334" s="662" t="s">
        <v>173</v>
      </c>
      <c r="D334" s="662"/>
      <c r="E334" s="662"/>
      <c r="F334" s="662"/>
      <c r="G334" s="663" t="s">
        <v>174</v>
      </c>
      <c r="H334" s="662"/>
      <c r="I334" s="664"/>
      <c r="J334" s="665" t="s">
        <v>175</v>
      </c>
      <c r="K334" s="666"/>
    </row>
    <row r="335" spans="2:11" ht="21">
      <c r="B335" s="661" t="s">
        <v>452</v>
      </c>
      <c r="C335" s="662"/>
      <c r="D335" s="662"/>
      <c r="E335" s="662"/>
      <c r="F335" s="662"/>
      <c r="G335" s="663" t="s">
        <v>364</v>
      </c>
      <c r="H335" s="662"/>
      <c r="I335" s="664"/>
      <c r="J335" s="665" t="str">
        <f>B335</f>
        <v>(นางสาวรัชนี  เผือกไธสง)</v>
      </c>
      <c r="K335" s="666"/>
    </row>
    <row r="336" spans="2:11" ht="21">
      <c r="B336" s="667" t="s">
        <v>453</v>
      </c>
      <c r="C336" s="668"/>
      <c r="D336" s="668"/>
      <c r="E336" s="668"/>
      <c r="F336" s="668"/>
      <c r="G336" s="669" t="s">
        <v>160</v>
      </c>
      <c r="H336" s="668"/>
      <c r="I336" s="670"/>
      <c r="J336" s="671" t="str">
        <f>B336</f>
        <v>นักวิชการเงินและบัญชี</v>
      </c>
      <c r="K336" s="672"/>
    </row>
    <row r="342" spans="1:11" ht="21">
      <c r="A342" s="673" t="s">
        <v>166</v>
      </c>
      <c r="B342" s="673"/>
      <c r="C342" s="673"/>
      <c r="D342" s="673"/>
      <c r="E342" s="673"/>
      <c r="F342" s="673"/>
      <c r="G342" s="673"/>
      <c r="H342" s="673"/>
      <c r="I342" s="673"/>
      <c r="J342" s="673"/>
      <c r="K342" s="673"/>
    </row>
    <row r="343" spans="1:11" ht="21">
      <c r="A343" s="123"/>
      <c r="B343" s="123"/>
      <c r="C343" s="123"/>
      <c r="D343" s="123"/>
      <c r="E343" s="123"/>
      <c r="F343" s="123"/>
      <c r="G343" s="123"/>
      <c r="H343" s="123"/>
      <c r="I343" s="124"/>
      <c r="J343" s="125"/>
      <c r="K343" s="126" t="s">
        <v>582</v>
      </c>
    </row>
    <row r="344" spans="1:11" ht="21">
      <c r="A344" s="123"/>
      <c r="B344" s="123"/>
      <c r="C344" s="123"/>
      <c r="D344" s="123"/>
      <c r="E344" s="123"/>
      <c r="F344" s="123"/>
      <c r="G344" s="123"/>
      <c r="H344" s="123"/>
      <c r="I344" s="124"/>
      <c r="J344" s="674" t="s">
        <v>563</v>
      </c>
      <c r="K344" s="674"/>
    </row>
    <row r="345" spans="1:11" ht="21">
      <c r="A345" s="123"/>
      <c r="B345" s="123" t="s">
        <v>167</v>
      </c>
      <c r="C345" s="123"/>
      <c r="D345" s="123"/>
      <c r="E345" s="123"/>
      <c r="F345" s="123"/>
      <c r="G345" s="123"/>
      <c r="H345" s="123"/>
      <c r="I345" s="124"/>
      <c r="J345" s="125"/>
      <c r="K345" s="125"/>
    </row>
    <row r="346" spans="1:11" ht="21">
      <c r="A346" s="675" t="s">
        <v>35</v>
      </c>
      <c r="B346" s="675"/>
      <c r="C346" s="675"/>
      <c r="D346" s="675"/>
      <c r="E346" s="675"/>
      <c r="F346" s="675"/>
      <c r="G346" s="675"/>
      <c r="H346" s="675"/>
      <c r="I346" s="127" t="s">
        <v>36</v>
      </c>
      <c r="J346" s="128" t="s">
        <v>37</v>
      </c>
      <c r="K346" s="128" t="s">
        <v>38</v>
      </c>
    </row>
    <row r="347" spans="1:11" ht="21">
      <c r="A347" s="130"/>
      <c r="B347" s="121"/>
      <c r="C347" s="121"/>
      <c r="D347" s="121"/>
      <c r="E347" s="121"/>
      <c r="F347" s="121"/>
      <c r="G347" s="121"/>
      <c r="H347" s="131"/>
      <c r="I347" s="132"/>
      <c r="J347" s="133"/>
      <c r="K347" s="134"/>
    </row>
    <row r="348" spans="1:11" ht="21">
      <c r="A348" s="135"/>
      <c r="B348" s="122" t="s">
        <v>168</v>
      </c>
      <c r="C348" s="122" t="s">
        <v>487</v>
      </c>
      <c r="G348" s="555"/>
      <c r="H348" s="136"/>
      <c r="I348" s="137"/>
      <c r="J348" s="138">
        <v>359640</v>
      </c>
      <c r="K348" s="139"/>
    </row>
    <row r="349" spans="1:11" ht="21">
      <c r="A349" s="135"/>
      <c r="C349" s="122" t="s">
        <v>488</v>
      </c>
      <c r="G349" s="555"/>
      <c r="H349" s="136"/>
      <c r="I349" s="137"/>
      <c r="J349" s="138">
        <v>28700</v>
      </c>
      <c r="K349" s="139"/>
    </row>
    <row r="350" spans="1:11" ht="21">
      <c r="A350" s="135"/>
      <c r="C350" s="122" t="s">
        <v>569</v>
      </c>
      <c r="G350" s="555"/>
      <c r="H350" s="136"/>
      <c r="I350" s="137"/>
      <c r="J350" s="138">
        <v>11570</v>
      </c>
      <c r="K350" s="139"/>
    </row>
    <row r="351" spans="1:11" ht="21">
      <c r="A351" s="135"/>
      <c r="C351" s="122" t="s">
        <v>570</v>
      </c>
      <c r="G351" s="555"/>
      <c r="H351" s="136"/>
      <c r="I351" s="137"/>
      <c r="J351" s="138">
        <v>216230</v>
      </c>
      <c r="K351" s="139"/>
    </row>
    <row r="352" spans="1:11" ht="21">
      <c r="A352" s="135"/>
      <c r="G352" s="555"/>
      <c r="H352" s="136"/>
      <c r="I352" s="137"/>
      <c r="J352" s="138"/>
      <c r="K352" s="139"/>
    </row>
    <row r="353" spans="1:11" ht="21">
      <c r="A353" s="135"/>
      <c r="C353" s="122" t="s">
        <v>169</v>
      </c>
      <c r="D353" s="122" t="s">
        <v>133</v>
      </c>
      <c r="H353" s="136"/>
      <c r="I353" s="137"/>
      <c r="J353" s="138"/>
      <c r="K353" s="139">
        <f>SUM(J348:J351)</f>
        <v>616140</v>
      </c>
    </row>
    <row r="354" spans="1:11" ht="21">
      <c r="A354" s="135"/>
      <c r="H354" s="136"/>
      <c r="I354" s="137"/>
      <c r="J354" s="138"/>
      <c r="K354" s="139"/>
    </row>
    <row r="355" spans="1:11" ht="21">
      <c r="A355" s="135"/>
      <c r="H355" s="136"/>
      <c r="I355" s="137"/>
      <c r="J355" s="138"/>
      <c r="K355" s="139"/>
    </row>
    <row r="356" spans="1:11" ht="21">
      <c r="A356" s="135"/>
      <c r="H356" s="136"/>
      <c r="I356" s="137"/>
      <c r="J356" s="138"/>
      <c r="K356" s="139"/>
    </row>
    <row r="357" spans="1:11" ht="21">
      <c r="A357" s="135"/>
      <c r="H357" s="136"/>
      <c r="I357" s="137"/>
      <c r="J357" s="138"/>
      <c r="K357" s="139"/>
    </row>
    <row r="358" spans="1:11" ht="21">
      <c r="A358" s="135"/>
      <c r="H358" s="136"/>
      <c r="I358" s="137"/>
      <c r="J358" s="138"/>
      <c r="K358" s="139"/>
    </row>
    <row r="359" spans="1:11" ht="21">
      <c r="A359" s="135"/>
      <c r="H359" s="136"/>
      <c r="I359" s="137"/>
      <c r="J359" s="138"/>
      <c r="K359" s="139"/>
    </row>
    <row r="360" spans="1:11" ht="21">
      <c r="A360" s="135"/>
      <c r="H360" s="136"/>
      <c r="I360" s="137"/>
      <c r="J360" s="138"/>
      <c r="K360" s="139"/>
    </row>
    <row r="361" spans="1:11" ht="21">
      <c r="A361" s="135"/>
      <c r="H361" s="136"/>
      <c r="I361" s="137"/>
      <c r="J361" s="138"/>
      <c r="K361" s="139"/>
    </row>
    <row r="362" spans="1:11" ht="21">
      <c r="A362" s="135"/>
      <c r="H362" s="136"/>
      <c r="I362" s="137"/>
      <c r="J362" s="138"/>
      <c r="K362" s="139"/>
    </row>
    <row r="363" spans="1:11" ht="21">
      <c r="A363" s="135"/>
      <c r="H363" s="136"/>
      <c r="I363" s="137"/>
      <c r="J363" s="138"/>
      <c r="K363" s="139"/>
    </row>
    <row r="364" spans="1:11" ht="21">
      <c r="A364" s="135"/>
      <c r="H364" s="136"/>
      <c r="I364" s="137"/>
      <c r="J364" s="138"/>
      <c r="K364" s="139"/>
    </row>
    <row r="365" spans="1:11" ht="21">
      <c r="A365" s="135"/>
      <c r="H365" s="136"/>
      <c r="I365" s="137"/>
      <c r="J365" s="138"/>
      <c r="K365" s="139"/>
    </row>
    <row r="366" spans="1:11" ht="21">
      <c r="A366" s="140"/>
      <c r="B366" s="141"/>
      <c r="C366" s="141"/>
      <c r="D366" s="141"/>
      <c r="E366" s="141"/>
      <c r="F366" s="141"/>
      <c r="G366" s="141"/>
      <c r="H366" s="142"/>
      <c r="I366" s="143"/>
      <c r="J366" s="144"/>
      <c r="K366" s="145"/>
    </row>
    <row r="367" spans="1:11" ht="21">
      <c r="A367" s="146"/>
      <c r="B367" s="147" t="s">
        <v>170</v>
      </c>
      <c r="C367" s="123"/>
      <c r="D367" s="123" t="s">
        <v>171</v>
      </c>
      <c r="E367" s="123"/>
      <c r="F367" s="123"/>
      <c r="G367" s="123"/>
      <c r="H367" s="123"/>
      <c r="I367" s="124"/>
      <c r="J367" s="125"/>
      <c r="K367" s="148"/>
    </row>
    <row r="369" spans="2:11" ht="21">
      <c r="B369" s="466"/>
      <c r="C369" s="554" t="s">
        <v>552</v>
      </c>
      <c r="D369" s="554"/>
      <c r="E369" s="466"/>
      <c r="F369" s="466"/>
      <c r="G369" s="466"/>
      <c r="H369" s="466"/>
      <c r="I369" s="466"/>
      <c r="J369" s="466"/>
      <c r="K369" s="466"/>
    </row>
    <row r="370" spans="2:11" ht="21">
      <c r="B370" s="466"/>
      <c r="C370" s="554" t="s">
        <v>571</v>
      </c>
      <c r="D370" s="554"/>
      <c r="E370" s="554"/>
      <c r="F370" s="554"/>
      <c r="G370" s="554"/>
      <c r="H370" s="554"/>
      <c r="I370" s="554"/>
      <c r="J370" s="466"/>
      <c r="K370" s="466"/>
    </row>
    <row r="371" spans="2:11" ht="21">
      <c r="B371" s="466"/>
      <c r="C371" s="466"/>
      <c r="D371" s="466"/>
      <c r="E371" s="466"/>
      <c r="F371" s="466"/>
      <c r="G371" s="466"/>
      <c r="H371" s="466"/>
      <c r="I371" s="466"/>
      <c r="J371" s="466"/>
      <c r="K371" s="466"/>
    </row>
    <row r="372" spans="2:11" ht="21">
      <c r="B372" s="466"/>
      <c r="C372" s="466"/>
      <c r="D372" s="466"/>
      <c r="E372" s="466"/>
      <c r="F372" s="466"/>
      <c r="G372" s="466"/>
      <c r="H372" s="466"/>
      <c r="I372" s="466"/>
      <c r="J372" s="466"/>
      <c r="K372" s="466"/>
    </row>
    <row r="374" spans="1:11" ht="21">
      <c r="A374" s="123"/>
      <c r="B374" s="676" t="s">
        <v>39</v>
      </c>
      <c r="C374" s="677"/>
      <c r="D374" s="146"/>
      <c r="E374" s="146"/>
      <c r="F374" s="146"/>
      <c r="G374" s="151" t="s">
        <v>40</v>
      </c>
      <c r="H374" s="146"/>
      <c r="I374" s="152"/>
      <c r="J374" s="153" t="s">
        <v>172</v>
      </c>
      <c r="K374" s="154"/>
    </row>
    <row r="375" spans="2:11" ht="21">
      <c r="B375" s="135"/>
      <c r="C375" s="662" t="s">
        <v>173</v>
      </c>
      <c r="D375" s="662"/>
      <c r="E375" s="662"/>
      <c r="F375" s="662"/>
      <c r="G375" s="663" t="s">
        <v>174</v>
      </c>
      <c r="H375" s="662"/>
      <c r="I375" s="664"/>
      <c r="J375" s="665" t="s">
        <v>175</v>
      </c>
      <c r="K375" s="666"/>
    </row>
    <row r="376" spans="2:11" ht="21">
      <c r="B376" s="661" t="s">
        <v>452</v>
      </c>
      <c r="C376" s="662"/>
      <c r="D376" s="662"/>
      <c r="E376" s="662"/>
      <c r="F376" s="662"/>
      <c r="G376" s="663" t="s">
        <v>364</v>
      </c>
      <c r="H376" s="662"/>
      <c r="I376" s="664"/>
      <c r="J376" s="665" t="str">
        <f>B376</f>
        <v>(นางสาวรัชนี  เผือกไธสง)</v>
      </c>
      <c r="K376" s="666"/>
    </row>
    <row r="377" spans="2:11" ht="21">
      <c r="B377" s="667" t="s">
        <v>453</v>
      </c>
      <c r="C377" s="668"/>
      <c r="D377" s="668"/>
      <c r="E377" s="668"/>
      <c r="F377" s="668"/>
      <c r="G377" s="669" t="s">
        <v>160</v>
      </c>
      <c r="H377" s="668"/>
      <c r="I377" s="670"/>
      <c r="J377" s="671" t="str">
        <f>B377</f>
        <v>นักวิชการเงินและบัญชี</v>
      </c>
      <c r="K377" s="672"/>
    </row>
    <row r="380" spans="1:11" ht="21">
      <c r="A380" s="673" t="s">
        <v>166</v>
      </c>
      <c r="B380" s="673"/>
      <c r="C380" s="673"/>
      <c r="D380" s="673"/>
      <c r="E380" s="673"/>
      <c r="F380" s="673"/>
      <c r="G380" s="673"/>
      <c r="H380" s="673"/>
      <c r="I380" s="673"/>
      <c r="J380" s="673"/>
      <c r="K380" s="673"/>
    </row>
    <row r="381" spans="1:11" ht="21">
      <c r="A381" s="123"/>
      <c r="B381" s="123"/>
      <c r="C381" s="123"/>
      <c r="D381" s="123"/>
      <c r="E381" s="123"/>
      <c r="F381" s="123"/>
      <c r="G381" s="123"/>
      <c r="H381" s="123"/>
      <c r="I381" s="124"/>
      <c r="J381" s="125"/>
      <c r="K381" s="126" t="s">
        <v>581</v>
      </c>
    </row>
    <row r="382" spans="1:11" ht="21">
      <c r="A382" s="123"/>
      <c r="B382" s="123"/>
      <c r="C382" s="123"/>
      <c r="D382" s="123"/>
      <c r="E382" s="123"/>
      <c r="F382" s="123"/>
      <c r="G382" s="123"/>
      <c r="H382" s="123"/>
      <c r="I382" s="124"/>
      <c r="J382" s="674" t="s">
        <v>572</v>
      </c>
      <c r="K382" s="674"/>
    </row>
    <row r="383" spans="1:11" ht="21">
      <c r="A383" s="123"/>
      <c r="B383" s="123" t="s">
        <v>167</v>
      </c>
      <c r="C383" s="123"/>
      <c r="D383" s="123"/>
      <c r="E383" s="123"/>
      <c r="F383" s="123"/>
      <c r="G383" s="123"/>
      <c r="H383" s="123"/>
      <c r="I383" s="124"/>
      <c r="J383" s="125"/>
      <c r="K383" s="125"/>
    </row>
    <row r="384" spans="1:11" ht="21">
      <c r="A384" s="675" t="s">
        <v>35</v>
      </c>
      <c r="B384" s="675"/>
      <c r="C384" s="675"/>
      <c r="D384" s="675"/>
      <c r="E384" s="675"/>
      <c r="F384" s="675"/>
      <c r="G384" s="675"/>
      <c r="H384" s="675"/>
      <c r="I384" s="127" t="s">
        <v>36</v>
      </c>
      <c r="J384" s="128" t="s">
        <v>37</v>
      </c>
      <c r="K384" s="128" t="s">
        <v>38</v>
      </c>
    </row>
    <row r="385" spans="1:11" ht="21">
      <c r="A385" s="130"/>
      <c r="B385" s="121"/>
      <c r="C385" s="121"/>
      <c r="D385" s="121"/>
      <c r="E385" s="121"/>
      <c r="F385" s="121"/>
      <c r="G385" s="121"/>
      <c r="H385" s="131"/>
      <c r="I385" s="132"/>
      <c r="J385" s="133"/>
      <c r="K385" s="134"/>
    </row>
    <row r="386" spans="1:11" ht="21">
      <c r="A386" s="135"/>
      <c r="B386" s="122" t="s">
        <v>168</v>
      </c>
      <c r="C386" s="122" t="s">
        <v>455</v>
      </c>
      <c r="H386" s="136"/>
      <c r="I386" s="137" t="s">
        <v>98</v>
      </c>
      <c r="J386" s="138">
        <f>'มาตรฐาน 2 '!H66</f>
        <v>1100939.51</v>
      </c>
      <c r="K386" s="139"/>
    </row>
    <row r="387" spans="1:11" ht="21">
      <c r="A387" s="135"/>
      <c r="H387" s="136"/>
      <c r="I387" s="137"/>
      <c r="J387" s="138"/>
      <c r="K387" s="139"/>
    </row>
    <row r="388" spans="1:11" ht="21">
      <c r="A388" s="135"/>
      <c r="C388" s="122" t="s">
        <v>169</v>
      </c>
      <c r="D388" s="122" t="s">
        <v>456</v>
      </c>
      <c r="H388" s="136"/>
      <c r="I388" s="137" t="s">
        <v>99</v>
      </c>
      <c r="J388" s="138"/>
      <c r="K388" s="139">
        <f>J386</f>
        <v>1100939.51</v>
      </c>
    </row>
    <row r="389" spans="1:11" ht="21">
      <c r="A389" s="135"/>
      <c r="H389" s="136"/>
      <c r="I389" s="137"/>
      <c r="J389" s="138"/>
      <c r="K389" s="139"/>
    </row>
    <row r="390" spans="1:11" ht="21">
      <c r="A390" s="135"/>
      <c r="H390" s="136"/>
      <c r="I390" s="137"/>
      <c r="J390" s="138"/>
      <c r="K390" s="139"/>
    </row>
    <row r="391" spans="1:11" ht="21">
      <c r="A391" s="135"/>
      <c r="H391" s="136"/>
      <c r="I391" s="137"/>
      <c r="J391" s="138"/>
      <c r="K391" s="139"/>
    </row>
    <row r="392" spans="1:11" ht="21">
      <c r="A392" s="135"/>
      <c r="H392" s="136"/>
      <c r="I392" s="137"/>
      <c r="J392" s="138"/>
      <c r="K392" s="139"/>
    </row>
    <row r="393" spans="1:11" ht="21">
      <c r="A393" s="135"/>
      <c r="H393" s="136"/>
      <c r="I393" s="137"/>
      <c r="J393" s="138"/>
      <c r="K393" s="139"/>
    </row>
    <row r="394" spans="1:11" ht="21">
      <c r="A394" s="135"/>
      <c r="H394" s="136"/>
      <c r="I394" s="137"/>
      <c r="J394" s="138"/>
      <c r="K394" s="139"/>
    </row>
    <row r="395" spans="1:11" ht="21">
      <c r="A395" s="135"/>
      <c r="H395" s="136"/>
      <c r="I395" s="137"/>
      <c r="J395" s="138"/>
      <c r="K395" s="139"/>
    </row>
    <row r="396" spans="1:11" ht="21">
      <c r="A396" s="135"/>
      <c r="H396" s="136"/>
      <c r="I396" s="137"/>
      <c r="J396" s="138"/>
      <c r="K396" s="139"/>
    </row>
    <row r="397" spans="1:11" ht="21">
      <c r="A397" s="135"/>
      <c r="H397" s="136"/>
      <c r="I397" s="137"/>
      <c r="J397" s="138"/>
      <c r="K397" s="139"/>
    </row>
    <row r="398" spans="1:11" ht="21">
      <c r="A398" s="135"/>
      <c r="H398" s="136"/>
      <c r="I398" s="137"/>
      <c r="J398" s="138"/>
      <c r="K398" s="139"/>
    </row>
    <row r="399" spans="1:11" ht="21">
      <c r="A399" s="135"/>
      <c r="H399" s="136"/>
      <c r="I399" s="137"/>
      <c r="J399" s="138"/>
      <c r="K399" s="139"/>
    </row>
    <row r="400" spans="1:11" ht="21">
      <c r="A400" s="135"/>
      <c r="H400" s="136"/>
      <c r="I400" s="137"/>
      <c r="J400" s="138"/>
      <c r="K400" s="139"/>
    </row>
    <row r="401" spans="1:11" ht="21">
      <c r="A401" s="140"/>
      <c r="B401" s="141"/>
      <c r="C401" s="141"/>
      <c r="D401" s="141"/>
      <c r="E401" s="141"/>
      <c r="F401" s="141"/>
      <c r="G401" s="141"/>
      <c r="H401" s="142"/>
      <c r="I401" s="143"/>
      <c r="J401" s="144"/>
      <c r="K401" s="145"/>
    </row>
    <row r="402" spans="1:11" ht="21">
      <c r="A402" s="146"/>
      <c r="B402" s="147" t="s">
        <v>170</v>
      </c>
      <c r="C402" s="123"/>
      <c r="D402" s="123" t="s">
        <v>171</v>
      </c>
      <c r="E402" s="123"/>
      <c r="F402" s="123"/>
      <c r="G402" s="123"/>
      <c r="H402" s="123"/>
      <c r="I402" s="124"/>
      <c r="J402" s="125"/>
      <c r="K402" s="148"/>
    </row>
    <row r="404" spans="2:11" ht="21">
      <c r="B404" s="466" t="s">
        <v>451</v>
      </c>
      <c r="C404" s="466"/>
      <c r="D404" s="466"/>
      <c r="E404" s="466"/>
      <c r="F404" s="466"/>
      <c r="G404" s="466"/>
      <c r="H404" s="466"/>
      <c r="I404" s="466"/>
      <c r="J404" s="466"/>
      <c r="K404" s="466"/>
    </row>
    <row r="406" spans="1:11" ht="21">
      <c r="A406" s="123"/>
      <c r="B406" s="676" t="s">
        <v>39</v>
      </c>
      <c r="C406" s="677"/>
      <c r="D406" s="146"/>
      <c r="E406" s="146"/>
      <c r="F406" s="146"/>
      <c r="G406" s="151" t="s">
        <v>40</v>
      </c>
      <c r="H406" s="146"/>
      <c r="I406" s="152"/>
      <c r="J406" s="153" t="s">
        <v>172</v>
      </c>
      <c r="K406" s="154"/>
    </row>
    <row r="407" spans="2:11" ht="21">
      <c r="B407" s="135"/>
      <c r="C407" s="662" t="s">
        <v>173</v>
      </c>
      <c r="D407" s="662"/>
      <c r="E407" s="662"/>
      <c r="F407" s="662"/>
      <c r="G407" s="663" t="s">
        <v>174</v>
      </c>
      <c r="H407" s="662"/>
      <c r="I407" s="664"/>
      <c r="J407" s="665" t="s">
        <v>175</v>
      </c>
      <c r="K407" s="666"/>
    </row>
    <row r="408" spans="2:11" ht="21">
      <c r="B408" s="661" t="s">
        <v>452</v>
      </c>
      <c r="C408" s="662"/>
      <c r="D408" s="662"/>
      <c r="E408" s="662"/>
      <c r="F408" s="662"/>
      <c r="G408" s="663" t="s">
        <v>364</v>
      </c>
      <c r="H408" s="662"/>
      <c r="I408" s="664"/>
      <c r="J408" s="665" t="str">
        <f>B408</f>
        <v>(นางสาวรัชนี  เผือกไธสง)</v>
      </c>
      <c r="K408" s="666"/>
    </row>
    <row r="409" spans="2:11" ht="21">
      <c r="B409" s="667" t="s">
        <v>453</v>
      </c>
      <c r="C409" s="668"/>
      <c r="D409" s="668"/>
      <c r="E409" s="668"/>
      <c r="F409" s="668"/>
      <c r="G409" s="669" t="s">
        <v>160</v>
      </c>
      <c r="H409" s="668"/>
      <c r="I409" s="670"/>
      <c r="J409" s="671" t="str">
        <f>B409</f>
        <v>นักวิชการเงินและบัญชี</v>
      </c>
      <c r="K409" s="672"/>
    </row>
    <row r="410" spans="2:11" ht="21">
      <c r="B410" s="460"/>
      <c r="C410" s="129"/>
      <c r="D410" s="129"/>
      <c r="E410" s="129"/>
      <c r="F410" s="129"/>
      <c r="G410" s="129"/>
      <c r="H410" s="129"/>
      <c r="I410" s="129"/>
      <c r="J410" s="445"/>
      <c r="K410" s="445"/>
    </row>
    <row r="411" spans="2:11" ht="21">
      <c r="B411" s="460"/>
      <c r="C411" s="129"/>
      <c r="D411" s="129"/>
      <c r="E411" s="129"/>
      <c r="F411" s="129"/>
      <c r="G411" s="129"/>
      <c r="H411" s="129"/>
      <c r="I411" s="129"/>
      <c r="J411" s="445"/>
      <c r="K411" s="445"/>
    </row>
    <row r="412" spans="2:11" ht="21">
      <c r="B412" s="460"/>
      <c r="C412" s="129"/>
      <c r="D412" s="129"/>
      <c r="E412" s="129"/>
      <c r="F412" s="129"/>
      <c r="G412" s="129"/>
      <c r="H412" s="129"/>
      <c r="I412" s="129"/>
      <c r="J412" s="445"/>
      <c r="K412" s="445"/>
    </row>
    <row r="418" spans="1:11" ht="21">
      <c r="A418" s="673" t="s">
        <v>166</v>
      </c>
      <c r="B418" s="673"/>
      <c r="C418" s="673"/>
      <c r="D418" s="673"/>
      <c r="E418" s="673"/>
      <c r="F418" s="673"/>
      <c r="G418" s="673"/>
      <c r="H418" s="673"/>
      <c r="I418" s="673"/>
      <c r="J418" s="673"/>
      <c r="K418" s="673"/>
    </row>
    <row r="419" spans="1:11" ht="21">
      <c r="A419" s="123"/>
      <c r="B419" s="123"/>
      <c r="C419" s="123"/>
      <c r="D419" s="123"/>
      <c r="E419" s="123"/>
      <c r="F419" s="123"/>
      <c r="G419" s="123"/>
      <c r="H419" s="123"/>
      <c r="I419" s="124"/>
      <c r="J419" s="125"/>
      <c r="K419" s="126" t="s">
        <v>580</v>
      </c>
    </row>
    <row r="420" spans="1:11" ht="21">
      <c r="A420" s="123"/>
      <c r="B420" s="123"/>
      <c r="C420" s="123"/>
      <c r="D420" s="123"/>
      <c r="E420" s="123"/>
      <c r="F420" s="123"/>
      <c r="G420" s="123"/>
      <c r="H420" s="123"/>
      <c r="I420" s="124"/>
      <c r="J420" s="674" t="s">
        <v>572</v>
      </c>
      <c r="K420" s="674"/>
    </row>
    <row r="421" spans="1:11" ht="21">
      <c r="A421" s="123"/>
      <c r="B421" s="123" t="s">
        <v>167</v>
      </c>
      <c r="C421" s="123"/>
      <c r="D421" s="123"/>
      <c r="E421" s="123"/>
      <c r="F421" s="123"/>
      <c r="G421" s="123"/>
      <c r="H421" s="123"/>
      <c r="I421" s="124"/>
      <c r="J421" s="125"/>
      <c r="K421" s="125"/>
    </row>
    <row r="422" spans="1:11" ht="21">
      <c r="A422" s="675" t="s">
        <v>35</v>
      </c>
      <c r="B422" s="675"/>
      <c r="C422" s="675"/>
      <c r="D422" s="675"/>
      <c r="E422" s="675"/>
      <c r="F422" s="675"/>
      <c r="G422" s="675"/>
      <c r="H422" s="675"/>
      <c r="I422" s="127" t="s">
        <v>36</v>
      </c>
      <c r="J422" s="128" t="s">
        <v>37</v>
      </c>
      <c r="K422" s="128" t="s">
        <v>38</v>
      </c>
    </row>
    <row r="423" spans="1:11" ht="21">
      <c r="A423" s="130"/>
      <c r="B423" s="121"/>
      <c r="C423" s="121"/>
      <c r="D423" s="121"/>
      <c r="E423" s="121"/>
      <c r="F423" s="121"/>
      <c r="G423" s="121"/>
      <c r="H423" s="131"/>
      <c r="I423" s="132"/>
      <c r="J423" s="133"/>
      <c r="K423" s="134"/>
    </row>
    <row r="424" spans="1:11" ht="21">
      <c r="A424" s="135"/>
      <c r="B424" s="122" t="s">
        <v>168</v>
      </c>
      <c r="C424" s="122" t="s">
        <v>457</v>
      </c>
      <c r="H424" s="136"/>
      <c r="I424" s="137" t="s">
        <v>98</v>
      </c>
      <c r="J424" s="138">
        <f>'มาตรฐาน 2 '!H65</f>
        <v>1239593.38</v>
      </c>
      <c r="K424" s="139"/>
    </row>
    <row r="425" spans="1:11" ht="21">
      <c r="A425" s="135"/>
      <c r="H425" s="136"/>
      <c r="I425" s="137"/>
      <c r="J425" s="138"/>
      <c r="K425" s="139"/>
    </row>
    <row r="426" spans="1:11" ht="21">
      <c r="A426" s="135"/>
      <c r="C426" s="122" t="s">
        <v>169</v>
      </c>
      <c r="D426" s="122" t="s">
        <v>450</v>
      </c>
      <c r="H426" s="136"/>
      <c r="I426" s="137" t="s">
        <v>99</v>
      </c>
      <c r="J426" s="138"/>
      <c r="K426" s="139">
        <f>J424</f>
        <v>1239593.38</v>
      </c>
    </row>
    <row r="427" spans="1:11" ht="21">
      <c r="A427" s="135"/>
      <c r="H427" s="136"/>
      <c r="I427" s="137"/>
      <c r="J427" s="138"/>
      <c r="K427" s="139"/>
    </row>
    <row r="428" spans="1:11" ht="21">
      <c r="A428" s="135"/>
      <c r="H428" s="136"/>
      <c r="I428" s="137"/>
      <c r="J428" s="138"/>
      <c r="K428" s="139"/>
    </row>
    <row r="429" spans="1:11" ht="21">
      <c r="A429" s="135"/>
      <c r="H429" s="136"/>
      <c r="I429" s="137"/>
      <c r="J429" s="138"/>
      <c r="K429" s="139"/>
    </row>
    <row r="430" spans="1:11" ht="21">
      <c r="A430" s="135"/>
      <c r="H430" s="136"/>
      <c r="I430" s="137"/>
      <c r="J430" s="138"/>
      <c r="K430" s="139"/>
    </row>
    <row r="431" spans="1:11" ht="21">
      <c r="A431" s="135"/>
      <c r="H431" s="136"/>
      <c r="I431" s="137"/>
      <c r="J431" s="138"/>
      <c r="K431" s="139"/>
    </row>
    <row r="432" spans="1:11" ht="21">
      <c r="A432" s="135"/>
      <c r="H432" s="136"/>
      <c r="I432" s="137"/>
      <c r="J432" s="138"/>
      <c r="K432" s="139"/>
    </row>
    <row r="433" spans="1:11" ht="21">
      <c r="A433" s="135"/>
      <c r="H433" s="136"/>
      <c r="I433" s="137"/>
      <c r="J433" s="138"/>
      <c r="K433" s="139"/>
    </row>
    <row r="434" spans="1:11" ht="21">
      <c r="A434" s="135"/>
      <c r="H434" s="136"/>
      <c r="I434" s="137"/>
      <c r="J434" s="138"/>
      <c r="K434" s="139"/>
    </row>
    <row r="435" spans="1:11" ht="21">
      <c r="A435" s="135"/>
      <c r="H435" s="136"/>
      <c r="I435" s="137"/>
      <c r="J435" s="138"/>
      <c r="K435" s="139"/>
    </row>
    <row r="436" spans="1:11" ht="21">
      <c r="A436" s="135"/>
      <c r="H436" s="136"/>
      <c r="I436" s="137"/>
      <c r="J436" s="138"/>
      <c r="K436" s="139"/>
    </row>
    <row r="437" spans="1:11" ht="21">
      <c r="A437" s="135"/>
      <c r="H437" s="136"/>
      <c r="I437" s="137"/>
      <c r="J437" s="138"/>
      <c r="K437" s="139"/>
    </row>
    <row r="438" spans="1:11" ht="21">
      <c r="A438" s="135"/>
      <c r="H438" s="136"/>
      <c r="I438" s="137"/>
      <c r="J438" s="138"/>
      <c r="K438" s="139"/>
    </row>
    <row r="439" spans="1:11" ht="21">
      <c r="A439" s="140"/>
      <c r="B439" s="141"/>
      <c r="C439" s="141"/>
      <c r="D439" s="141"/>
      <c r="E439" s="141"/>
      <c r="F439" s="141"/>
      <c r="G439" s="141"/>
      <c r="H439" s="142"/>
      <c r="I439" s="143"/>
      <c r="J439" s="144"/>
      <c r="K439" s="145"/>
    </row>
    <row r="440" spans="1:11" ht="21">
      <c r="A440" s="146"/>
      <c r="B440" s="147" t="s">
        <v>170</v>
      </c>
      <c r="C440" s="123"/>
      <c r="D440" s="123" t="s">
        <v>171</v>
      </c>
      <c r="E440" s="123"/>
      <c r="F440" s="123"/>
      <c r="G440" s="123"/>
      <c r="H440" s="123"/>
      <c r="I440" s="124"/>
      <c r="J440" s="125"/>
      <c r="K440" s="148"/>
    </row>
    <row r="442" spans="2:11" ht="21">
      <c r="B442" s="466" t="s">
        <v>458</v>
      </c>
      <c r="C442" s="466"/>
      <c r="D442" s="466"/>
      <c r="E442" s="466"/>
      <c r="F442" s="466"/>
      <c r="G442" s="466"/>
      <c r="H442" s="466"/>
      <c r="I442" s="466"/>
      <c r="J442" s="466"/>
      <c r="K442" s="466"/>
    </row>
    <row r="444" spans="1:11" ht="21">
      <c r="A444" s="123"/>
      <c r="B444" s="676" t="s">
        <v>39</v>
      </c>
      <c r="C444" s="677"/>
      <c r="D444" s="146"/>
      <c r="E444" s="146"/>
      <c r="F444" s="146"/>
      <c r="G444" s="151" t="s">
        <v>40</v>
      </c>
      <c r="H444" s="146"/>
      <c r="I444" s="152"/>
      <c r="J444" s="153" t="s">
        <v>172</v>
      </c>
      <c r="K444" s="154"/>
    </row>
    <row r="445" spans="2:11" ht="21">
      <c r="B445" s="135"/>
      <c r="C445" s="662" t="s">
        <v>173</v>
      </c>
      <c r="D445" s="662"/>
      <c r="E445" s="662"/>
      <c r="F445" s="662"/>
      <c r="G445" s="663" t="s">
        <v>174</v>
      </c>
      <c r="H445" s="662"/>
      <c r="I445" s="664"/>
      <c r="J445" s="665" t="s">
        <v>175</v>
      </c>
      <c r="K445" s="666"/>
    </row>
    <row r="446" spans="2:11" ht="21">
      <c r="B446" s="661" t="s">
        <v>452</v>
      </c>
      <c r="C446" s="662"/>
      <c r="D446" s="662"/>
      <c r="E446" s="662"/>
      <c r="F446" s="662"/>
      <c r="G446" s="663" t="s">
        <v>364</v>
      </c>
      <c r="H446" s="662"/>
      <c r="I446" s="664"/>
      <c r="J446" s="665" t="str">
        <f>B446</f>
        <v>(นางสาวรัชนี  เผือกไธสง)</v>
      </c>
      <c r="K446" s="666"/>
    </row>
    <row r="447" spans="2:11" ht="21">
      <c r="B447" s="667" t="s">
        <v>453</v>
      </c>
      <c r="C447" s="668"/>
      <c r="D447" s="668"/>
      <c r="E447" s="668"/>
      <c r="F447" s="668"/>
      <c r="G447" s="669" t="s">
        <v>160</v>
      </c>
      <c r="H447" s="668"/>
      <c r="I447" s="670"/>
      <c r="J447" s="671" t="str">
        <f>B447</f>
        <v>นักวิชการเงินและบัญชี</v>
      </c>
      <c r="K447" s="672"/>
    </row>
    <row r="448" spans="2:11" ht="21">
      <c r="B448" s="460"/>
      <c r="C448" s="129"/>
      <c r="D448" s="129"/>
      <c r="E448" s="129"/>
      <c r="F448" s="129"/>
      <c r="G448" s="129"/>
      <c r="H448" s="129"/>
      <c r="I448" s="129"/>
      <c r="J448" s="445"/>
      <c r="K448" s="445"/>
    </row>
    <row r="456" spans="1:11" ht="21">
      <c r="A456" s="673" t="s">
        <v>166</v>
      </c>
      <c r="B456" s="673"/>
      <c r="C456" s="673"/>
      <c r="D456" s="673"/>
      <c r="E456" s="673"/>
      <c r="F456" s="673"/>
      <c r="G456" s="673"/>
      <c r="H456" s="673"/>
      <c r="I456" s="673"/>
      <c r="J456" s="673"/>
      <c r="K456" s="673"/>
    </row>
    <row r="457" spans="1:11" ht="21">
      <c r="A457" s="123"/>
      <c r="B457" s="123"/>
      <c r="C457" s="123"/>
      <c r="D457" s="123"/>
      <c r="E457" s="123"/>
      <c r="F457" s="123"/>
      <c r="G457" s="123"/>
      <c r="H457" s="123"/>
      <c r="I457" s="124"/>
      <c r="J457" s="125"/>
      <c r="K457" s="126" t="s">
        <v>637</v>
      </c>
    </row>
    <row r="458" spans="1:11" ht="21">
      <c r="A458" s="123"/>
      <c r="B458" s="123"/>
      <c r="C458" s="123"/>
      <c r="D458" s="123"/>
      <c r="E458" s="123"/>
      <c r="F458" s="123"/>
      <c r="G458" s="123"/>
      <c r="H458" s="123"/>
      <c r="I458" s="124"/>
      <c r="J458" s="674" t="s">
        <v>638</v>
      </c>
      <c r="K458" s="674"/>
    </row>
    <row r="459" spans="1:11" ht="21">
      <c r="A459" s="123"/>
      <c r="B459" s="123" t="s">
        <v>167</v>
      </c>
      <c r="C459" s="123"/>
      <c r="D459" s="123"/>
      <c r="E459" s="123"/>
      <c r="F459" s="123"/>
      <c r="G459" s="123"/>
      <c r="H459" s="123"/>
      <c r="I459" s="124"/>
      <c r="J459" s="125"/>
      <c r="K459" s="125"/>
    </row>
    <row r="460" spans="1:11" ht="21">
      <c r="A460" s="675" t="s">
        <v>35</v>
      </c>
      <c r="B460" s="675"/>
      <c r="C460" s="675"/>
      <c r="D460" s="675"/>
      <c r="E460" s="675"/>
      <c r="F460" s="675"/>
      <c r="G460" s="675"/>
      <c r="H460" s="675"/>
      <c r="I460" s="127" t="s">
        <v>36</v>
      </c>
      <c r="J460" s="128" t="s">
        <v>37</v>
      </c>
      <c r="K460" s="128" t="s">
        <v>38</v>
      </c>
    </row>
    <row r="461" spans="1:11" ht="21">
      <c r="A461" s="130"/>
      <c r="B461" s="121"/>
      <c r="C461" s="121"/>
      <c r="D461" s="121"/>
      <c r="E461" s="121"/>
      <c r="F461" s="121"/>
      <c r="G461" s="121"/>
      <c r="H461" s="131"/>
      <c r="I461" s="132"/>
      <c r="J461" s="133"/>
      <c r="K461" s="134"/>
    </row>
    <row r="462" spans="1:11" ht="21">
      <c r="A462" s="135"/>
      <c r="B462" s="122" t="s">
        <v>168</v>
      </c>
      <c r="C462" s="122" t="s">
        <v>52</v>
      </c>
      <c r="H462" s="136"/>
      <c r="I462" s="137"/>
      <c r="J462" s="138">
        <v>47700</v>
      </c>
      <c r="K462" s="139"/>
    </row>
    <row r="463" spans="1:11" ht="21">
      <c r="A463" s="135"/>
      <c r="H463" s="136"/>
      <c r="I463" s="137"/>
      <c r="J463" s="138"/>
      <c r="K463" s="139"/>
    </row>
    <row r="464" spans="1:11" ht="21">
      <c r="A464" s="135"/>
      <c r="C464" s="122" t="s">
        <v>169</v>
      </c>
      <c r="D464" s="122" t="s">
        <v>54</v>
      </c>
      <c r="H464" s="136"/>
      <c r="I464" s="137"/>
      <c r="J464" s="138"/>
      <c r="K464" s="139">
        <f>J462</f>
        <v>47700</v>
      </c>
    </row>
    <row r="465" spans="1:11" ht="21">
      <c r="A465" s="135"/>
      <c r="H465" s="136"/>
      <c r="I465" s="137"/>
      <c r="J465" s="138"/>
      <c r="K465" s="139"/>
    </row>
    <row r="466" spans="1:11" ht="21">
      <c r="A466" s="135"/>
      <c r="H466" s="136"/>
      <c r="I466" s="137"/>
      <c r="J466" s="138"/>
      <c r="K466" s="139"/>
    </row>
    <row r="467" spans="1:11" ht="21">
      <c r="A467" s="135"/>
      <c r="H467" s="136"/>
      <c r="I467" s="137"/>
      <c r="J467" s="138"/>
      <c r="K467" s="139"/>
    </row>
    <row r="468" spans="1:11" ht="21">
      <c r="A468" s="135"/>
      <c r="H468" s="136"/>
      <c r="I468" s="137"/>
      <c r="J468" s="138"/>
      <c r="K468" s="139"/>
    </row>
    <row r="469" spans="1:11" ht="21">
      <c r="A469" s="135"/>
      <c r="H469" s="136"/>
      <c r="I469" s="137"/>
      <c r="J469" s="138"/>
      <c r="K469" s="139"/>
    </row>
    <row r="470" spans="1:11" ht="21">
      <c r="A470" s="135"/>
      <c r="H470" s="136"/>
      <c r="I470" s="137"/>
      <c r="J470" s="138"/>
      <c r="K470" s="139"/>
    </row>
    <row r="471" spans="1:11" ht="21">
      <c r="A471" s="135"/>
      <c r="H471" s="136"/>
      <c r="I471" s="137"/>
      <c r="J471" s="138"/>
      <c r="K471" s="139"/>
    </row>
    <row r="472" spans="1:11" ht="21">
      <c r="A472" s="135"/>
      <c r="H472" s="136"/>
      <c r="I472" s="137"/>
      <c r="J472" s="138"/>
      <c r="K472" s="139"/>
    </row>
    <row r="473" spans="1:11" ht="21">
      <c r="A473" s="135"/>
      <c r="H473" s="136"/>
      <c r="I473" s="137"/>
      <c r="J473" s="138"/>
      <c r="K473" s="139"/>
    </row>
    <row r="474" spans="1:11" ht="21">
      <c r="A474" s="135"/>
      <c r="H474" s="136"/>
      <c r="I474" s="137"/>
      <c r="J474" s="138"/>
      <c r="K474" s="139"/>
    </row>
    <row r="475" spans="1:11" ht="21">
      <c r="A475" s="135"/>
      <c r="H475" s="136"/>
      <c r="I475" s="137"/>
      <c r="J475" s="138"/>
      <c r="K475" s="139"/>
    </row>
    <row r="476" spans="1:11" ht="21">
      <c r="A476" s="135"/>
      <c r="H476" s="136"/>
      <c r="I476" s="137"/>
      <c r="J476" s="138"/>
      <c r="K476" s="139"/>
    </row>
    <row r="477" spans="1:11" ht="21">
      <c r="A477" s="140"/>
      <c r="B477" s="141"/>
      <c r="C477" s="141"/>
      <c r="D477" s="141"/>
      <c r="E477" s="141"/>
      <c r="F477" s="141"/>
      <c r="G477" s="141"/>
      <c r="H477" s="142"/>
      <c r="I477" s="143"/>
      <c r="J477" s="144"/>
      <c r="K477" s="145"/>
    </row>
    <row r="478" spans="1:11" ht="21">
      <c r="A478" s="146"/>
      <c r="B478" s="147" t="s">
        <v>170</v>
      </c>
      <c r="C478" s="123"/>
      <c r="D478" s="123" t="s">
        <v>171</v>
      </c>
      <c r="E478" s="123"/>
      <c r="F478" s="123"/>
      <c r="G478" s="123"/>
      <c r="H478" s="123"/>
      <c r="I478" s="124"/>
      <c r="J478" s="125"/>
      <c r="K478" s="148"/>
    </row>
    <row r="480" spans="2:11" ht="21">
      <c r="B480" s="466"/>
      <c r="C480" s="554" t="s">
        <v>552</v>
      </c>
      <c r="D480" s="554"/>
      <c r="E480" s="466"/>
      <c r="F480" s="466"/>
      <c r="G480" s="466"/>
      <c r="H480" s="466"/>
      <c r="I480" s="466"/>
      <c r="J480" s="466"/>
      <c r="K480" s="466"/>
    </row>
    <row r="481" spans="2:11" ht="21">
      <c r="B481" s="466"/>
      <c r="C481" s="466" t="s">
        <v>577</v>
      </c>
      <c r="D481" s="466"/>
      <c r="E481" s="466"/>
      <c r="F481" s="466"/>
      <c r="G481" s="466"/>
      <c r="H481" s="466"/>
      <c r="I481" s="466"/>
      <c r="J481" s="466"/>
      <c r="K481" s="466"/>
    </row>
    <row r="482" spans="2:11" ht="21">
      <c r="B482" s="466"/>
      <c r="C482" s="570">
        <v>1</v>
      </c>
      <c r="D482" s="554" t="s">
        <v>639</v>
      </c>
      <c r="E482" s="466"/>
      <c r="F482" s="466"/>
      <c r="G482" s="466"/>
      <c r="H482" s="466"/>
      <c r="I482" s="466"/>
      <c r="J482" s="466"/>
      <c r="K482" s="466"/>
    </row>
    <row r="483" spans="2:11" ht="21">
      <c r="B483" s="466"/>
      <c r="C483" s="571">
        <v>2</v>
      </c>
      <c r="D483" s="554" t="s">
        <v>640</v>
      </c>
      <c r="E483" s="466"/>
      <c r="F483" s="466"/>
      <c r="G483" s="466"/>
      <c r="H483" s="466"/>
      <c r="I483" s="466"/>
      <c r="J483" s="466"/>
      <c r="K483" s="466"/>
    </row>
    <row r="484" spans="2:11" ht="21">
      <c r="B484" s="466"/>
      <c r="C484" s="570">
        <v>3</v>
      </c>
      <c r="D484" s="554" t="s">
        <v>641</v>
      </c>
      <c r="E484" s="466"/>
      <c r="F484" s="466"/>
      <c r="G484" s="466"/>
      <c r="H484" s="466"/>
      <c r="I484" s="466"/>
      <c r="J484" s="466"/>
      <c r="K484" s="466"/>
    </row>
    <row r="485" spans="2:11" ht="21">
      <c r="B485" s="466"/>
      <c r="C485" s="570">
        <v>4</v>
      </c>
      <c r="D485" s="554" t="s">
        <v>642</v>
      </c>
      <c r="E485" s="466"/>
      <c r="F485" s="466"/>
      <c r="G485" s="466"/>
      <c r="H485" s="466"/>
      <c r="I485" s="466"/>
      <c r="J485" s="466"/>
      <c r="K485" s="466"/>
    </row>
    <row r="486" spans="2:11" ht="21">
      <c r="B486" s="466"/>
      <c r="C486" s="466"/>
      <c r="D486" s="466"/>
      <c r="E486" s="466"/>
      <c r="F486" s="466"/>
      <c r="G486" s="466"/>
      <c r="H486" s="466"/>
      <c r="I486" s="466"/>
      <c r="J486" s="466"/>
      <c r="K486" s="466"/>
    </row>
    <row r="487" spans="2:11" ht="21">
      <c r="B487" s="466"/>
      <c r="C487" s="466"/>
      <c r="D487" s="466"/>
      <c r="E487" s="466"/>
      <c r="F487" s="466"/>
      <c r="G487" s="466"/>
      <c r="H487" s="466"/>
      <c r="I487" s="466"/>
      <c r="J487" s="466"/>
      <c r="K487" s="466"/>
    </row>
    <row r="488" spans="2:11" ht="21">
      <c r="B488" s="466"/>
      <c r="C488" s="466"/>
      <c r="D488" s="466"/>
      <c r="E488" s="466"/>
      <c r="F488" s="466"/>
      <c r="G488" s="466"/>
      <c r="H488" s="466"/>
      <c r="I488" s="466"/>
      <c r="J488" s="466"/>
      <c r="K488" s="466"/>
    </row>
    <row r="490" spans="1:11" ht="21">
      <c r="A490" s="123"/>
      <c r="B490" s="676" t="s">
        <v>39</v>
      </c>
      <c r="C490" s="677"/>
      <c r="D490" s="146"/>
      <c r="E490" s="146"/>
      <c r="F490" s="146"/>
      <c r="G490" s="151" t="s">
        <v>40</v>
      </c>
      <c r="H490" s="146"/>
      <c r="I490" s="152"/>
      <c r="J490" s="153" t="s">
        <v>172</v>
      </c>
      <c r="K490" s="154"/>
    </row>
    <row r="491" spans="2:11" ht="21">
      <c r="B491" s="135"/>
      <c r="C491" s="662" t="s">
        <v>173</v>
      </c>
      <c r="D491" s="662"/>
      <c r="E491" s="662"/>
      <c r="F491" s="662"/>
      <c r="G491" s="663" t="s">
        <v>174</v>
      </c>
      <c r="H491" s="662"/>
      <c r="I491" s="664"/>
      <c r="J491" s="665" t="s">
        <v>175</v>
      </c>
      <c r="K491" s="666"/>
    </row>
    <row r="492" spans="2:11" ht="21">
      <c r="B492" s="661" t="s">
        <v>452</v>
      </c>
      <c r="C492" s="662"/>
      <c r="D492" s="662"/>
      <c r="E492" s="662"/>
      <c r="F492" s="662"/>
      <c r="G492" s="663" t="s">
        <v>364</v>
      </c>
      <c r="H492" s="662"/>
      <c r="I492" s="664"/>
      <c r="J492" s="665" t="str">
        <f>B492</f>
        <v>(นางสาวรัชนี  เผือกไธสง)</v>
      </c>
      <c r="K492" s="666"/>
    </row>
    <row r="493" spans="2:11" ht="21">
      <c r="B493" s="667" t="s">
        <v>453</v>
      </c>
      <c r="C493" s="668"/>
      <c r="D493" s="668"/>
      <c r="E493" s="668"/>
      <c r="F493" s="668"/>
      <c r="G493" s="669" t="s">
        <v>160</v>
      </c>
      <c r="H493" s="668"/>
      <c r="I493" s="670"/>
      <c r="J493" s="671" t="str">
        <f>B493</f>
        <v>นักวิชการเงินและบัญชี</v>
      </c>
      <c r="K493" s="672"/>
    </row>
    <row r="494" spans="1:11" ht="21">
      <c r="A494" s="673" t="s">
        <v>166</v>
      </c>
      <c r="B494" s="673"/>
      <c r="C494" s="673"/>
      <c r="D494" s="673"/>
      <c r="E494" s="673"/>
      <c r="F494" s="673"/>
      <c r="G494" s="673"/>
      <c r="H494" s="673"/>
      <c r="I494" s="673"/>
      <c r="J494" s="673"/>
      <c r="K494" s="673"/>
    </row>
    <row r="495" spans="1:11" ht="21">
      <c r="A495" s="123"/>
      <c r="B495" s="123"/>
      <c r="C495" s="123"/>
      <c r="D495" s="123"/>
      <c r="E495" s="123"/>
      <c r="F495" s="123"/>
      <c r="G495" s="123"/>
      <c r="H495" s="123"/>
      <c r="I495" s="124"/>
      <c r="J495" s="125"/>
      <c r="K495" s="126" t="s">
        <v>643</v>
      </c>
    </row>
    <row r="496" spans="1:11" ht="21">
      <c r="A496" s="123"/>
      <c r="B496" s="123"/>
      <c r="C496" s="123"/>
      <c r="D496" s="123"/>
      <c r="E496" s="123"/>
      <c r="F496" s="123"/>
      <c r="G496" s="123"/>
      <c r="H496" s="123"/>
      <c r="I496" s="124"/>
      <c r="J496" s="674" t="s">
        <v>644</v>
      </c>
      <c r="K496" s="674"/>
    </row>
    <row r="497" spans="1:11" ht="21">
      <c r="A497" s="123"/>
      <c r="B497" s="123" t="s">
        <v>167</v>
      </c>
      <c r="C497" s="123"/>
      <c r="D497" s="123"/>
      <c r="E497" s="123"/>
      <c r="F497" s="123"/>
      <c r="G497" s="123"/>
      <c r="H497" s="123"/>
      <c r="I497" s="124"/>
      <c r="J497" s="125"/>
      <c r="K497" s="125"/>
    </row>
    <row r="498" spans="1:11" ht="21">
      <c r="A498" s="675" t="s">
        <v>35</v>
      </c>
      <c r="B498" s="675"/>
      <c r="C498" s="675"/>
      <c r="D498" s="675"/>
      <c r="E498" s="675"/>
      <c r="F498" s="675"/>
      <c r="G498" s="675"/>
      <c r="H498" s="675"/>
      <c r="I498" s="127" t="s">
        <v>36</v>
      </c>
      <c r="J498" s="128" t="s">
        <v>37</v>
      </c>
      <c r="K498" s="128" t="s">
        <v>38</v>
      </c>
    </row>
    <row r="499" spans="1:11" ht="21">
      <c r="A499" s="130"/>
      <c r="B499" s="121"/>
      <c r="C499" s="121"/>
      <c r="D499" s="121"/>
      <c r="E499" s="121"/>
      <c r="F499" s="121"/>
      <c r="G499" s="121"/>
      <c r="H499" s="131"/>
      <c r="I499" s="132"/>
      <c r="J499" s="133"/>
      <c r="K499" s="134"/>
    </row>
    <row r="500" spans="1:11" ht="21">
      <c r="A500" s="135"/>
      <c r="B500" s="122" t="s">
        <v>168</v>
      </c>
      <c r="C500" s="122" t="s">
        <v>52</v>
      </c>
      <c r="H500" s="136"/>
      <c r="I500" s="137"/>
      <c r="J500" s="138">
        <v>2560</v>
      </c>
      <c r="K500" s="139"/>
    </row>
    <row r="501" spans="1:11" ht="21">
      <c r="A501" s="135"/>
      <c r="H501" s="136"/>
      <c r="I501" s="137"/>
      <c r="J501" s="138"/>
      <c r="K501" s="139"/>
    </row>
    <row r="502" spans="1:11" ht="21">
      <c r="A502" s="135"/>
      <c r="C502" s="122" t="s">
        <v>169</v>
      </c>
      <c r="D502" s="122" t="s">
        <v>54</v>
      </c>
      <c r="H502" s="136"/>
      <c r="I502" s="137"/>
      <c r="J502" s="138"/>
      <c r="K502" s="139">
        <f>J500</f>
        <v>2560</v>
      </c>
    </row>
    <row r="503" spans="1:11" ht="21">
      <c r="A503" s="135"/>
      <c r="H503" s="136"/>
      <c r="I503" s="137"/>
      <c r="J503" s="138"/>
      <c r="K503" s="139"/>
    </row>
    <row r="504" spans="1:11" ht="21">
      <c r="A504" s="135"/>
      <c r="H504" s="136"/>
      <c r="I504" s="137"/>
      <c r="J504" s="138"/>
      <c r="K504" s="139"/>
    </row>
    <row r="505" spans="1:11" ht="21">
      <c r="A505" s="135"/>
      <c r="B505" s="122" t="s">
        <v>168</v>
      </c>
      <c r="C505" s="122" t="s">
        <v>645</v>
      </c>
      <c r="H505" s="136"/>
      <c r="I505" s="137"/>
      <c r="J505" s="138">
        <v>400</v>
      </c>
      <c r="K505" s="139"/>
    </row>
    <row r="506" spans="1:11" ht="21">
      <c r="A506" s="135"/>
      <c r="H506" s="136"/>
      <c r="I506" s="137"/>
      <c r="J506" s="138"/>
      <c r="K506" s="139">
        <v>400</v>
      </c>
    </row>
    <row r="507" spans="1:11" ht="21">
      <c r="A507" s="135"/>
      <c r="C507" s="122" t="s">
        <v>169</v>
      </c>
      <c r="D507" s="122" t="s">
        <v>52</v>
      </c>
      <c r="H507" s="136"/>
      <c r="I507" s="137"/>
      <c r="J507" s="138"/>
      <c r="K507" s="139"/>
    </row>
    <row r="508" spans="1:11" ht="21">
      <c r="A508" s="135"/>
      <c r="H508" s="136"/>
      <c r="I508" s="137"/>
      <c r="J508" s="138"/>
      <c r="K508" s="139"/>
    </row>
    <row r="509" spans="1:11" ht="21">
      <c r="A509" s="135"/>
      <c r="H509" s="136"/>
      <c r="I509" s="137"/>
      <c r="J509" s="138"/>
      <c r="K509" s="139"/>
    </row>
    <row r="510" spans="1:11" ht="21">
      <c r="A510" s="135"/>
      <c r="H510" s="136"/>
      <c r="I510" s="137"/>
      <c r="J510" s="138"/>
      <c r="K510" s="139"/>
    </row>
    <row r="511" spans="1:11" ht="21">
      <c r="A511" s="135"/>
      <c r="H511" s="136"/>
      <c r="I511" s="137"/>
      <c r="J511" s="138"/>
      <c r="K511" s="139"/>
    </row>
    <row r="512" spans="1:11" ht="21">
      <c r="A512" s="135"/>
      <c r="H512" s="136"/>
      <c r="I512" s="137"/>
      <c r="J512" s="138"/>
      <c r="K512" s="139"/>
    </row>
    <row r="513" spans="1:11" ht="21">
      <c r="A513" s="135"/>
      <c r="H513" s="136"/>
      <c r="I513" s="137"/>
      <c r="J513" s="138"/>
      <c r="K513" s="139"/>
    </row>
    <row r="514" spans="1:11" ht="21">
      <c r="A514" s="135"/>
      <c r="H514" s="136"/>
      <c r="I514" s="137"/>
      <c r="J514" s="138"/>
      <c r="K514" s="139"/>
    </row>
    <row r="515" spans="1:11" ht="21">
      <c r="A515" s="140"/>
      <c r="B515" s="141"/>
      <c r="C515" s="141"/>
      <c r="D515" s="141"/>
      <c r="E515" s="141"/>
      <c r="F515" s="141"/>
      <c r="G515" s="141"/>
      <c r="H515" s="142"/>
      <c r="I515" s="143"/>
      <c r="J515" s="144"/>
      <c r="K515" s="145"/>
    </row>
    <row r="516" spans="1:11" ht="21">
      <c r="A516" s="146"/>
      <c r="B516" s="147" t="s">
        <v>170</v>
      </c>
      <c r="C516" s="123"/>
      <c r="D516" s="123" t="s">
        <v>171</v>
      </c>
      <c r="E516" s="123"/>
      <c r="F516" s="123"/>
      <c r="G516" s="123"/>
      <c r="H516" s="123"/>
      <c r="I516" s="124"/>
      <c r="J516" s="125"/>
      <c r="K516" s="148"/>
    </row>
    <row r="518" spans="2:11" ht="21">
      <c r="B518" s="466"/>
      <c r="C518" s="554" t="s">
        <v>552</v>
      </c>
      <c r="D518" s="554"/>
      <c r="E518" s="466"/>
      <c r="F518" s="466"/>
      <c r="G518" s="466"/>
      <c r="H518" s="466"/>
      <c r="I518" s="466"/>
      <c r="J518" s="466"/>
      <c r="K518" s="466"/>
    </row>
    <row r="519" spans="2:11" ht="21">
      <c r="B519" s="466"/>
      <c r="C519" s="466" t="s">
        <v>647</v>
      </c>
      <c r="D519" s="466"/>
      <c r="E519" s="466"/>
      <c r="F519" s="466"/>
      <c r="G519" s="466"/>
      <c r="H519" s="466"/>
      <c r="I519" s="466"/>
      <c r="J519" s="466"/>
      <c r="K519" s="466"/>
    </row>
    <row r="520" spans="2:11" ht="21">
      <c r="B520" s="466"/>
      <c r="C520" s="570">
        <v>1</v>
      </c>
      <c r="D520" s="554" t="s">
        <v>646</v>
      </c>
      <c r="E520" s="466"/>
      <c r="F520" s="466"/>
      <c r="G520" s="466"/>
      <c r="H520" s="466"/>
      <c r="I520" s="466"/>
      <c r="J520" s="466"/>
      <c r="K520" s="466"/>
    </row>
    <row r="521" spans="2:11" ht="21">
      <c r="B521" s="466"/>
      <c r="C521" s="571"/>
      <c r="D521" s="554"/>
      <c r="E521" s="466"/>
      <c r="F521" s="466"/>
      <c r="G521" s="466"/>
      <c r="H521" s="466"/>
      <c r="I521" s="466"/>
      <c r="J521" s="466"/>
      <c r="K521" s="466"/>
    </row>
    <row r="522" spans="2:11" ht="21">
      <c r="B522" s="466"/>
      <c r="C522" s="570"/>
      <c r="D522" s="554"/>
      <c r="E522" s="466"/>
      <c r="F522" s="466"/>
      <c r="G522" s="466"/>
      <c r="H522" s="466"/>
      <c r="I522" s="466"/>
      <c r="J522" s="466"/>
      <c r="K522" s="466"/>
    </row>
    <row r="523" spans="2:11" ht="21">
      <c r="B523" s="466"/>
      <c r="C523" s="466"/>
      <c r="D523" s="466"/>
      <c r="E523" s="466"/>
      <c r="F523" s="466"/>
      <c r="G523" s="466"/>
      <c r="H523" s="466"/>
      <c r="I523" s="466"/>
      <c r="J523" s="466"/>
      <c r="K523" s="466"/>
    </row>
    <row r="524" spans="2:11" ht="21">
      <c r="B524" s="466"/>
      <c r="C524" s="466"/>
      <c r="D524" s="466"/>
      <c r="E524" s="466"/>
      <c r="F524" s="466"/>
      <c r="G524" s="466"/>
      <c r="H524" s="466"/>
      <c r="I524" s="466"/>
      <c r="J524" s="466"/>
      <c r="K524" s="466"/>
    </row>
    <row r="526" spans="1:11" ht="21">
      <c r="A526" s="123"/>
      <c r="B526" s="676" t="s">
        <v>39</v>
      </c>
      <c r="C526" s="677"/>
      <c r="D526" s="146"/>
      <c r="E526" s="146"/>
      <c r="F526" s="146"/>
      <c r="G526" s="151" t="s">
        <v>40</v>
      </c>
      <c r="H526" s="146"/>
      <c r="I526" s="152"/>
      <c r="J526" s="153" t="s">
        <v>172</v>
      </c>
      <c r="K526" s="154"/>
    </row>
    <row r="527" spans="2:11" ht="21">
      <c r="B527" s="135"/>
      <c r="C527" s="662" t="s">
        <v>173</v>
      </c>
      <c r="D527" s="662"/>
      <c r="E527" s="662"/>
      <c r="F527" s="662"/>
      <c r="G527" s="663" t="s">
        <v>174</v>
      </c>
      <c r="H527" s="662"/>
      <c r="I527" s="664"/>
      <c r="J527" s="665" t="s">
        <v>175</v>
      </c>
      <c r="K527" s="666"/>
    </row>
    <row r="528" spans="2:11" ht="21">
      <c r="B528" s="661" t="s">
        <v>452</v>
      </c>
      <c r="C528" s="662"/>
      <c r="D528" s="662"/>
      <c r="E528" s="662"/>
      <c r="F528" s="662"/>
      <c r="G528" s="663" t="s">
        <v>364</v>
      </c>
      <c r="H528" s="662"/>
      <c r="I528" s="664"/>
      <c r="J528" s="665" t="str">
        <f>B528</f>
        <v>(นางสาวรัชนี  เผือกไธสง)</v>
      </c>
      <c r="K528" s="666"/>
    </row>
    <row r="529" spans="2:11" ht="21">
      <c r="B529" s="667" t="s">
        <v>453</v>
      </c>
      <c r="C529" s="668"/>
      <c r="D529" s="668"/>
      <c r="E529" s="668"/>
      <c r="F529" s="668"/>
      <c r="G529" s="669" t="s">
        <v>160</v>
      </c>
      <c r="H529" s="668"/>
      <c r="I529" s="670"/>
      <c r="J529" s="671" t="str">
        <f>B529</f>
        <v>นักวิชการเงินและบัญชี</v>
      </c>
      <c r="K529" s="672"/>
    </row>
    <row r="532" spans="1:11" ht="21">
      <c r="A532" s="673" t="s">
        <v>166</v>
      </c>
      <c r="B532" s="673"/>
      <c r="C532" s="673"/>
      <c r="D532" s="673"/>
      <c r="E532" s="673"/>
      <c r="F532" s="673"/>
      <c r="G532" s="673"/>
      <c r="H532" s="673"/>
      <c r="I532" s="673"/>
      <c r="J532" s="673"/>
      <c r="K532" s="673"/>
    </row>
    <row r="533" spans="1:11" ht="21">
      <c r="A533" s="123"/>
      <c r="B533" s="123"/>
      <c r="C533" s="123"/>
      <c r="D533" s="123"/>
      <c r="E533" s="123"/>
      <c r="F533" s="123"/>
      <c r="G533" s="123"/>
      <c r="H533" s="123"/>
      <c r="I533" s="124"/>
      <c r="J533" s="125"/>
      <c r="K533" s="126" t="s">
        <v>648</v>
      </c>
    </row>
    <row r="534" spans="1:11" ht="21">
      <c r="A534" s="123"/>
      <c r="B534" s="123"/>
      <c r="C534" s="123"/>
      <c r="D534" s="123"/>
      <c r="E534" s="123"/>
      <c r="F534" s="123"/>
      <c r="G534" s="123"/>
      <c r="H534" s="123"/>
      <c r="I534" s="124"/>
      <c r="J534" s="674" t="s">
        <v>644</v>
      </c>
      <c r="K534" s="674"/>
    </row>
    <row r="535" spans="1:11" ht="21">
      <c r="A535" s="123"/>
      <c r="B535" s="123" t="s">
        <v>167</v>
      </c>
      <c r="C535" s="123"/>
      <c r="D535" s="123"/>
      <c r="E535" s="123"/>
      <c r="F535" s="123"/>
      <c r="G535" s="123"/>
      <c r="H535" s="123"/>
      <c r="I535" s="124"/>
      <c r="J535" s="125"/>
      <c r="K535" s="125"/>
    </row>
    <row r="536" spans="1:11" ht="21">
      <c r="A536" s="675" t="s">
        <v>35</v>
      </c>
      <c r="B536" s="675"/>
      <c r="C536" s="675"/>
      <c r="D536" s="675"/>
      <c r="E536" s="675"/>
      <c r="F536" s="675"/>
      <c r="G536" s="675"/>
      <c r="H536" s="675"/>
      <c r="I536" s="127" t="s">
        <v>36</v>
      </c>
      <c r="J536" s="128" t="s">
        <v>37</v>
      </c>
      <c r="K536" s="128" t="s">
        <v>38</v>
      </c>
    </row>
    <row r="537" spans="1:11" ht="21">
      <c r="A537" s="130"/>
      <c r="B537" s="121"/>
      <c r="C537" s="121"/>
      <c r="D537" s="121"/>
      <c r="E537" s="121"/>
      <c r="F537" s="121"/>
      <c r="G537" s="121"/>
      <c r="H537" s="131"/>
      <c r="I537" s="132"/>
      <c r="J537" s="133"/>
      <c r="K537" s="134"/>
    </row>
    <row r="538" spans="1:11" ht="21">
      <c r="A538" s="135"/>
      <c r="B538" s="122" t="s">
        <v>168</v>
      </c>
      <c r="C538" s="122" t="s">
        <v>52</v>
      </c>
      <c r="H538" s="136"/>
      <c r="I538" s="137"/>
      <c r="J538" s="138">
        <v>3504</v>
      </c>
      <c r="K538" s="139"/>
    </row>
    <row r="539" spans="1:11" ht="21">
      <c r="A539" s="135"/>
      <c r="H539" s="136"/>
      <c r="I539" s="137"/>
      <c r="J539" s="138"/>
      <c r="K539" s="139"/>
    </row>
    <row r="540" spans="1:11" ht="21">
      <c r="A540" s="135"/>
      <c r="C540" s="122" t="s">
        <v>169</v>
      </c>
      <c r="D540" s="122" t="s">
        <v>54</v>
      </c>
      <c r="H540" s="136"/>
      <c r="I540" s="137"/>
      <c r="J540" s="138"/>
      <c r="K540" s="139">
        <f>J538</f>
        <v>3504</v>
      </c>
    </row>
    <row r="541" spans="1:11" ht="21">
      <c r="A541" s="135"/>
      <c r="H541" s="136"/>
      <c r="I541" s="137"/>
      <c r="J541" s="138"/>
      <c r="K541" s="139"/>
    </row>
    <row r="542" spans="1:11" ht="21">
      <c r="A542" s="135"/>
      <c r="H542" s="136"/>
      <c r="I542" s="137"/>
      <c r="J542" s="138"/>
      <c r="K542" s="139"/>
    </row>
    <row r="543" spans="1:11" ht="21">
      <c r="A543" s="135"/>
      <c r="H543" s="136"/>
      <c r="I543" s="137"/>
      <c r="J543" s="138"/>
      <c r="K543" s="139"/>
    </row>
    <row r="544" spans="1:11" ht="21">
      <c r="A544" s="135"/>
      <c r="H544" s="136"/>
      <c r="I544" s="137"/>
      <c r="J544" s="138"/>
      <c r="K544" s="139"/>
    </row>
    <row r="545" spans="1:11" ht="21">
      <c r="A545" s="135"/>
      <c r="H545" s="136"/>
      <c r="I545" s="137"/>
      <c r="J545" s="138"/>
      <c r="K545" s="139"/>
    </row>
    <row r="546" spans="1:11" ht="21">
      <c r="A546" s="135"/>
      <c r="H546" s="136"/>
      <c r="I546" s="137"/>
      <c r="J546" s="138"/>
      <c r="K546" s="139"/>
    </row>
    <row r="547" spans="1:11" ht="21">
      <c r="A547" s="135"/>
      <c r="H547" s="136"/>
      <c r="I547" s="137"/>
      <c r="J547" s="138"/>
      <c r="K547" s="139"/>
    </row>
    <row r="548" spans="1:11" ht="21">
      <c r="A548" s="135"/>
      <c r="H548" s="136"/>
      <c r="I548" s="137"/>
      <c r="J548" s="138"/>
      <c r="K548" s="139"/>
    </row>
    <row r="549" spans="1:11" ht="21">
      <c r="A549" s="135"/>
      <c r="H549" s="136"/>
      <c r="I549" s="137"/>
      <c r="J549" s="138"/>
      <c r="K549" s="139"/>
    </row>
    <row r="550" spans="1:11" ht="21">
      <c r="A550" s="135"/>
      <c r="H550" s="136"/>
      <c r="I550" s="137"/>
      <c r="J550" s="138"/>
      <c r="K550" s="139"/>
    </row>
    <row r="551" spans="1:11" ht="21">
      <c r="A551" s="135"/>
      <c r="H551" s="136"/>
      <c r="I551" s="137"/>
      <c r="J551" s="138"/>
      <c r="K551" s="139"/>
    </row>
    <row r="552" spans="1:11" ht="21">
      <c r="A552" s="135"/>
      <c r="H552" s="136"/>
      <c r="I552" s="137"/>
      <c r="J552" s="138"/>
      <c r="K552" s="139"/>
    </row>
    <row r="553" spans="1:11" ht="21">
      <c r="A553" s="140"/>
      <c r="B553" s="141"/>
      <c r="C553" s="141"/>
      <c r="D553" s="141"/>
      <c r="E553" s="141"/>
      <c r="F553" s="141"/>
      <c r="G553" s="141"/>
      <c r="H553" s="142"/>
      <c r="I553" s="143"/>
      <c r="J553" s="144"/>
      <c r="K553" s="145"/>
    </row>
    <row r="554" spans="1:11" ht="21">
      <c r="A554" s="146"/>
      <c r="B554" s="147" t="s">
        <v>170</v>
      </c>
      <c r="C554" s="123"/>
      <c r="D554" s="123" t="s">
        <v>171</v>
      </c>
      <c r="E554" s="123"/>
      <c r="F554" s="123"/>
      <c r="G554" s="123"/>
      <c r="H554" s="123"/>
      <c r="I554" s="124"/>
      <c r="J554" s="125"/>
      <c r="K554" s="148"/>
    </row>
    <row r="556" spans="2:11" ht="21">
      <c r="B556" s="466"/>
      <c r="C556" s="554" t="s">
        <v>552</v>
      </c>
      <c r="D556" s="554"/>
      <c r="E556" s="466"/>
      <c r="F556" s="466"/>
      <c r="G556" s="466"/>
      <c r="H556" s="466"/>
      <c r="I556" s="466"/>
      <c r="J556" s="466"/>
      <c r="K556" s="466"/>
    </row>
    <row r="557" spans="2:11" ht="21">
      <c r="B557" s="466"/>
      <c r="C557" s="466" t="s">
        <v>647</v>
      </c>
      <c r="D557" s="466"/>
      <c r="E557" s="466"/>
      <c r="F557" s="466"/>
      <c r="G557" s="466"/>
      <c r="H557" s="466"/>
      <c r="I557" s="466"/>
      <c r="J557" s="466"/>
      <c r="K557" s="466"/>
    </row>
    <row r="558" spans="2:11" ht="21">
      <c r="B558" s="466"/>
      <c r="C558" s="571">
        <v>1</v>
      </c>
      <c r="D558" s="554" t="s">
        <v>649</v>
      </c>
      <c r="E558" s="554"/>
      <c r="F558" s="554"/>
      <c r="G558" s="554"/>
      <c r="H558" s="554"/>
      <c r="I558" s="554"/>
      <c r="J558" s="466"/>
      <c r="K558" s="466"/>
    </row>
    <row r="559" spans="2:11" ht="21">
      <c r="B559" s="466"/>
      <c r="C559" s="571">
        <v>2</v>
      </c>
      <c r="D559" s="554" t="s">
        <v>650</v>
      </c>
      <c r="E559" s="554"/>
      <c r="F559" s="554"/>
      <c r="G559" s="554"/>
      <c r="H559" s="554"/>
      <c r="I559" s="554"/>
      <c r="J559" s="466"/>
      <c r="K559" s="466"/>
    </row>
    <row r="560" spans="2:11" ht="21">
      <c r="B560" s="466"/>
      <c r="C560" s="570"/>
      <c r="D560" s="554"/>
      <c r="E560" s="466"/>
      <c r="F560" s="466"/>
      <c r="G560" s="466"/>
      <c r="H560" s="466"/>
      <c r="I560" s="466"/>
      <c r="J560" s="466"/>
      <c r="K560" s="466"/>
    </row>
    <row r="561" spans="2:11" ht="21">
      <c r="B561" s="466"/>
      <c r="C561" s="466"/>
      <c r="D561" s="466"/>
      <c r="E561" s="466"/>
      <c r="F561" s="466"/>
      <c r="G561" s="466"/>
      <c r="H561" s="466"/>
      <c r="I561" s="466"/>
      <c r="J561" s="466"/>
      <c r="K561" s="466"/>
    </row>
    <row r="562" spans="2:11" ht="21">
      <c r="B562" s="466"/>
      <c r="C562" s="466"/>
      <c r="D562" s="466"/>
      <c r="E562" s="466"/>
      <c r="F562" s="466"/>
      <c r="G562" s="466"/>
      <c r="H562" s="466"/>
      <c r="I562" s="466"/>
      <c r="J562" s="466"/>
      <c r="K562" s="466"/>
    </row>
    <row r="564" spans="1:11" ht="21">
      <c r="A564" s="123"/>
      <c r="B564" s="676" t="s">
        <v>39</v>
      </c>
      <c r="C564" s="677"/>
      <c r="D564" s="146"/>
      <c r="E564" s="146"/>
      <c r="F564" s="146"/>
      <c r="G564" s="151" t="s">
        <v>40</v>
      </c>
      <c r="H564" s="146"/>
      <c r="I564" s="152"/>
      <c r="J564" s="153" t="s">
        <v>172</v>
      </c>
      <c r="K564" s="154"/>
    </row>
    <row r="565" spans="2:11" ht="21">
      <c r="B565" s="135"/>
      <c r="C565" s="662" t="s">
        <v>173</v>
      </c>
      <c r="D565" s="662"/>
      <c r="E565" s="662"/>
      <c r="F565" s="662"/>
      <c r="G565" s="663" t="s">
        <v>174</v>
      </c>
      <c r="H565" s="662"/>
      <c r="I565" s="664"/>
      <c r="J565" s="665" t="s">
        <v>175</v>
      </c>
      <c r="K565" s="666"/>
    </row>
    <row r="566" spans="2:11" ht="21">
      <c r="B566" s="661" t="s">
        <v>452</v>
      </c>
      <c r="C566" s="662"/>
      <c r="D566" s="662"/>
      <c r="E566" s="662"/>
      <c r="F566" s="662"/>
      <c r="G566" s="663" t="s">
        <v>364</v>
      </c>
      <c r="H566" s="662"/>
      <c r="I566" s="664"/>
      <c r="J566" s="665" t="str">
        <f>B566</f>
        <v>(นางสาวรัชนี  เผือกไธสง)</v>
      </c>
      <c r="K566" s="666"/>
    </row>
    <row r="567" spans="2:11" ht="21">
      <c r="B567" s="667" t="s">
        <v>453</v>
      </c>
      <c r="C567" s="668"/>
      <c r="D567" s="668"/>
      <c r="E567" s="668"/>
      <c r="F567" s="668"/>
      <c r="G567" s="669" t="s">
        <v>160</v>
      </c>
      <c r="H567" s="668"/>
      <c r="I567" s="670"/>
      <c r="J567" s="671" t="str">
        <f>B567</f>
        <v>นักวิชการเงินและบัญชี</v>
      </c>
      <c r="K567" s="672"/>
    </row>
    <row r="570" spans="1:11" ht="21">
      <c r="A570" s="673" t="s">
        <v>166</v>
      </c>
      <c r="B570" s="673"/>
      <c r="C570" s="673"/>
      <c r="D570" s="673"/>
      <c r="E570" s="673"/>
      <c r="F570" s="673"/>
      <c r="G570" s="673"/>
      <c r="H570" s="673"/>
      <c r="I570" s="673"/>
      <c r="J570" s="673"/>
      <c r="K570" s="673"/>
    </row>
    <row r="571" spans="1:11" ht="21">
      <c r="A571" s="123"/>
      <c r="B571" s="123"/>
      <c r="C571" s="123"/>
      <c r="D571" s="123"/>
      <c r="E571" s="123"/>
      <c r="F571" s="123"/>
      <c r="G571" s="123"/>
      <c r="H571" s="123"/>
      <c r="I571" s="124"/>
      <c r="J571" s="125"/>
      <c r="K571" s="126" t="s">
        <v>651</v>
      </c>
    </row>
    <row r="572" spans="1:11" ht="21">
      <c r="A572" s="123"/>
      <c r="B572" s="123"/>
      <c r="C572" s="123"/>
      <c r="D572" s="123"/>
      <c r="E572" s="123"/>
      <c r="F572" s="123"/>
      <c r="G572" s="123"/>
      <c r="H572" s="123"/>
      <c r="I572" s="124"/>
      <c r="J572" s="674" t="s">
        <v>652</v>
      </c>
      <c r="K572" s="674"/>
    </row>
    <row r="573" spans="1:11" ht="21">
      <c r="A573" s="123"/>
      <c r="B573" s="123" t="s">
        <v>167</v>
      </c>
      <c r="C573" s="123"/>
      <c r="D573" s="123"/>
      <c r="E573" s="123"/>
      <c r="F573" s="123"/>
      <c r="G573" s="123"/>
      <c r="H573" s="123"/>
      <c r="I573" s="124"/>
      <c r="J573" s="125"/>
      <c r="K573" s="125"/>
    </row>
    <row r="574" spans="1:11" ht="21">
      <c r="A574" s="675" t="s">
        <v>35</v>
      </c>
      <c r="B574" s="675"/>
      <c r="C574" s="675"/>
      <c r="D574" s="675"/>
      <c r="E574" s="675"/>
      <c r="F574" s="675"/>
      <c r="G574" s="675"/>
      <c r="H574" s="675"/>
      <c r="I574" s="127" t="s">
        <v>36</v>
      </c>
      <c r="J574" s="128" t="s">
        <v>37</v>
      </c>
      <c r="K574" s="128" t="s">
        <v>38</v>
      </c>
    </row>
    <row r="575" spans="1:11" ht="21">
      <c r="A575" s="130"/>
      <c r="B575" s="121"/>
      <c r="C575" s="121"/>
      <c r="D575" s="121"/>
      <c r="E575" s="121"/>
      <c r="F575" s="121"/>
      <c r="G575" s="121"/>
      <c r="H575" s="131"/>
      <c r="I575" s="132"/>
      <c r="J575" s="133"/>
      <c r="K575" s="134"/>
    </row>
    <row r="576" spans="1:11" ht="21">
      <c r="A576" s="135"/>
      <c r="B576" s="122" t="s">
        <v>168</v>
      </c>
      <c r="C576" s="122" t="s">
        <v>52</v>
      </c>
      <c r="H576" s="136"/>
      <c r="I576" s="137"/>
      <c r="J576" s="138">
        <v>8708</v>
      </c>
      <c r="K576" s="139"/>
    </row>
    <row r="577" spans="1:11" ht="21">
      <c r="A577" s="135"/>
      <c r="H577" s="136"/>
      <c r="I577" s="137"/>
      <c r="J577" s="138"/>
      <c r="K577" s="139"/>
    </row>
    <row r="578" spans="1:11" ht="21">
      <c r="A578" s="135"/>
      <c r="C578" s="122" t="s">
        <v>169</v>
      </c>
      <c r="D578" s="122" t="s">
        <v>54</v>
      </c>
      <c r="H578" s="136"/>
      <c r="I578" s="137"/>
      <c r="J578" s="138"/>
      <c r="K578" s="139">
        <f>J576</f>
        <v>8708</v>
      </c>
    </row>
    <row r="579" spans="1:11" ht="21">
      <c r="A579" s="135"/>
      <c r="H579" s="136"/>
      <c r="I579" s="137"/>
      <c r="J579" s="138"/>
      <c r="K579" s="139"/>
    </row>
    <row r="580" spans="1:11" ht="21">
      <c r="A580" s="135"/>
      <c r="H580" s="136"/>
      <c r="I580" s="137"/>
      <c r="J580" s="138"/>
      <c r="K580" s="139"/>
    </row>
    <row r="581" spans="1:11" ht="21">
      <c r="A581" s="135"/>
      <c r="H581" s="136"/>
      <c r="I581" s="137"/>
      <c r="J581" s="138"/>
      <c r="K581" s="139"/>
    </row>
    <row r="582" spans="1:11" ht="21">
      <c r="A582" s="135"/>
      <c r="H582" s="136"/>
      <c r="I582" s="137"/>
      <c r="J582" s="138"/>
      <c r="K582" s="139"/>
    </row>
    <row r="583" spans="1:11" ht="21">
      <c r="A583" s="135"/>
      <c r="H583" s="136"/>
      <c r="I583" s="137"/>
      <c r="J583" s="138"/>
      <c r="K583" s="139"/>
    </row>
    <row r="584" spans="1:11" ht="21">
      <c r="A584" s="135"/>
      <c r="H584" s="136"/>
      <c r="I584" s="137"/>
      <c r="J584" s="138"/>
      <c r="K584" s="139"/>
    </row>
    <row r="585" spans="1:11" ht="21">
      <c r="A585" s="135"/>
      <c r="H585" s="136"/>
      <c r="I585" s="137"/>
      <c r="J585" s="138"/>
      <c r="K585" s="139"/>
    </row>
    <row r="586" spans="1:11" ht="21">
      <c r="A586" s="135"/>
      <c r="H586" s="136"/>
      <c r="I586" s="137"/>
      <c r="J586" s="138"/>
      <c r="K586" s="139"/>
    </row>
    <row r="587" spans="1:11" ht="21">
      <c r="A587" s="135"/>
      <c r="H587" s="136"/>
      <c r="I587" s="137"/>
      <c r="J587" s="138"/>
      <c r="K587" s="139"/>
    </row>
    <row r="588" spans="1:11" ht="21">
      <c r="A588" s="135"/>
      <c r="H588" s="136"/>
      <c r="I588" s="137"/>
      <c r="J588" s="138"/>
      <c r="K588" s="139"/>
    </row>
    <row r="589" spans="1:11" ht="21">
      <c r="A589" s="135"/>
      <c r="H589" s="136"/>
      <c r="I589" s="137"/>
      <c r="J589" s="138"/>
      <c r="K589" s="139"/>
    </row>
    <row r="590" spans="1:11" ht="21">
      <c r="A590" s="135"/>
      <c r="H590" s="136"/>
      <c r="I590" s="137"/>
      <c r="J590" s="138"/>
      <c r="K590" s="139"/>
    </row>
    <row r="591" spans="1:11" ht="21">
      <c r="A591" s="140"/>
      <c r="B591" s="141"/>
      <c r="C591" s="141"/>
      <c r="D591" s="141"/>
      <c r="E591" s="141"/>
      <c r="F591" s="141"/>
      <c r="G591" s="141"/>
      <c r="H591" s="142"/>
      <c r="I591" s="143"/>
      <c r="J591" s="144"/>
      <c r="K591" s="145"/>
    </row>
    <row r="592" spans="1:11" ht="21">
      <c r="A592" s="146"/>
      <c r="B592" s="147" t="s">
        <v>170</v>
      </c>
      <c r="C592" s="123"/>
      <c r="D592" s="123" t="s">
        <v>171</v>
      </c>
      <c r="E592" s="123"/>
      <c r="F592" s="123"/>
      <c r="G592" s="123"/>
      <c r="H592" s="123"/>
      <c r="I592" s="124"/>
      <c r="J592" s="125"/>
      <c r="K592" s="148"/>
    </row>
    <row r="594" spans="2:11" ht="21">
      <c r="B594" s="466"/>
      <c r="C594" s="554" t="s">
        <v>552</v>
      </c>
      <c r="D594" s="554"/>
      <c r="E594" s="466"/>
      <c r="F594" s="466"/>
      <c r="G594" s="466"/>
      <c r="H594" s="466"/>
      <c r="I594" s="466"/>
      <c r="J594" s="466"/>
      <c r="K594" s="466"/>
    </row>
    <row r="595" spans="2:11" ht="21">
      <c r="B595" s="466"/>
      <c r="C595" s="466" t="s">
        <v>578</v>
      </c>
      <c r="D595" s="466"/>
      <c r="E595" s="466"/>
      <c r="F595" s="466"/>
      <c r="G595" s="466"/>
      <c r="H595" s="466"/>
      <c r="I595" s="466"/>
      <c r="J595" s="466"/>
      <c r="K595" s="466"/>
    </row>
    <row r="596" spans="2:11" ht="21">
      <c r="B596" s="466"/>
      <c r="C596" s="571">
        <v>1</v>
      </c>
      <c r="D596" s="554" t="s">
        <v>653</v>
      </c>
      <c r="E596" s="554"/>
      <c r="F596" s="554"/>
      <c r="G596" s="554"/>
      <c r="H596" s="554"/>
      <c r="I596" s="554"/>
      <c r="J596" s="466"/>
      <c r="K596" s="466"/>
    </row>
    <row r="597" spans="2:11" ht="21">
      <c r="B597" s="466"/>
      <c r="C597" s="571">
        <v>2</v>
      </c>
      <c r="D597" s="554" t="s">
        <v>654</v>
      </c>
      <c r="E597" s="554"/>
      <c r="F597" s="554"/>
      <c r="G597" s="554"/>
      <c r="H597" s="554"/>
      <c r="I597" s="554"/>
      <c r="J597" s="466"/>
      <c r="K597" s="466"/>
    </row>
    <row r="598" spans="2:11" ht="21">
      <c r="B598" s="466"/>
      <c r="C598" s="570"/>
      <c r="D598" s="554"/>
      <c r="E598" s="466"/>
      <c r="F598" s="466"/>
      <c r="G598" s="466"/>
      <c r="H598" s="466"/>
      <c r="I598" s="466"/>
      <c r="J598" s="466"/>
      <c r="K598" s="466"/>
    </row>
    <row r="599" spans="2:11" ht="21">
      <c r="B599" s="466"/>
      <c r="C599" s="466"/>
      <c r="D599" s="466"/>
      <c r="E599" s="466"/>
      <c r="F599" s="466"/>
      <c r="G599" s="466"/>
      <c r="H599" s="466"/>
      <c r="I599" s="466"/>
      <c r="J599" s="466"/>
      <c r="K599" s="466"/>
    </row>
    <row r="600" spans="2:11" ht="21">
      <c r="B600" s="466"/>
      <c r="C600" s="466"/>
      <c r="D600" s="466"/>
      <c r="E600" s="466"/>
      <c r="F600" s="466"/>
      <c r="G600" s="466"/>
      <c r="H600" s="466"/>
      <c r="I600" s="466"/>
      <c r="J600" s="466"/>
      <c r="K600" s="466"/>
    </row>
    <row r="602" spans="1:11" ht="21">
      <c r="A602" s="123"/>
      <c r="B602" s="676" t="s">
        <v>39</v>
      </c>
      <c r="C602" s="677"/>
      <c r="D602" s="146"/>
      <c r="E602" s="146"/>
      <c r="F602" s="146"/>
      <c r="G602" s="151" t="s">
        <v>40</v>
      </c>
      <c r="H602" s="146"/>
      <c r="I602" s="152"/>
      <c r="J602" s="153" t="s">
        <v>172</v>
      </c>
      <c r="K602" s="154"/>
    </row>
    <row r="603" spans="2:11" ht="21">
      <c r="B603" s="135"/>
      <c r="C603" s="662" t="s">
        <v>173</v>
      </c>
      <c r="D603" s="662"/>
      <c r="E603" s="662"/>
      <c r="F603" s="662"/>
      <c r="G603" s="663" t="s">
        <v>174</v>
      </c>
      <c r="H603" s="662"/>
      <c r="I603" s="664"/>
      <c r="J603" s="665" t="s">
        <v>175</v>
      </c>
      <c r="K603" s="666"/>
    </row>
    <row r="604" spans="2:11" ht="21">
      <c r="B604" s="661" t="s">
        <v>452</v>
      </c>
      <c r="C604" s="662"/>
      <c r="D604" s="662"/>
      <c r="E604" s="662"/>
      <c r="F604" s="662"/>
      <c r="G604" s="663" t="s">
        <v>364</v>
      </c>
      <c r="H604" s="662"/>
      <c r="I604" s="664"/>
      <c r="J604" s="665" t="str">
        <f>B604</f>
        <v>(นางสาวรัชนี  เผือกไธสง)</v>
      </c>
      <c r="K604" s="666"/>
    </row>
    <row r="605" spans="2:11" ht="21">
      <c r="B605" s="667" t="s">
        <v>453</v>
      </c>
      <c r="C605" s="668"/>
      <c r="D605" s="668"/>
      <c r="E605" s="668"/>
      <c r="F605" s="668"/>
      <c r="G605" s="669" t="s">
        <v>160</v>
      </c>
      <c r="H605" s="668"/>
      <c r="I605" s="670"/>
      <c r="J605" s="671" t="str">
        <f>B605</f>
        <v>นักวิชการเงินและบัญชี</v>
      </c>
      <c r="K605" s="672"/>
    </row>
    <row r="608" spans="1:11" ht="21">
      <c r="A608" s="673" t="s">
        <v>166</v>
      </c>
      <c r="B608" s="673"/>
      <c r="C608" s="673"/>
      <c r="D608" s="673"/>
      <c r="E608" s="673"/>
      <c r="F608" s="673"/>
      <c r="G608" s="673"/>
      <c r="H608" s="673"/>
      <c r="I608" s="673"/>
      <c r="J608" s="673"/>
      <c r="K608" s="673"/>
    </row>
    <row r="609" spans="1:11" ht="21">
      <c r="A609" s="123"/>
      <c r="B609" s="123"/>
      <c r="C609" s="123"/>
      <c r="D609" s="123"/>
      <c r="E609" s="123"/>
      <c r="F609" s="123"/>
      <c r="G609" s="123"/>
      <c r="H609" s="123"/>
      <c r="I609" s="124"/>
      <c r="J609" s="125"/>
      <c r="K609" s="126" t="s">
        <v>655</v>
      </c>
    </row>
    <row r="610" spans="1:11" ht="21">
      <c r="A610" s="123"/>
      <c r="B610" s="123"/>
      <c r="C610" s="123"/>
      <c r="D610" s="123"/>
      <c r="E610" s="123"/>
      <c r="F610" s="123"/>
      <c r="G610" s="123"/>
      <c r="H610" s="123"/>
      <c r="I610" s="124"/>
      <c r="J610" s="674" t="s">
        <v>656</v>
      </c>
      <c r="K610" s="674"/>
    </row>
    <row r="611" spans="1:11" ht="21">
      <c r="A611" s="123"/>
      <c r="B611" s="123" t="s">
        <v>167</v>
      </c>
      <c r="C611" s="123"/>
      <c r="D611" s="123"/>
      <c r="E611" s="123"/>
      <c r="F611" s="123"/>
      <c r="G611" s="123"/>
      <c r="H611" s="123"/>
      <c r="I611" s="124"/>
      <c r="J611" s="125"/>
      <c r="K611" s="125"/>
    </row>
    <row r="612" spans="1:11" ht="21">
      <c r="A612" s="675" t="s">
        <v>35</v>
      </c>
      <c r="B612" s="675"/>
      <c r="C612" s="675"/>
      <c r="D612" s="675"/>
      <c r="E612" s="675"/>
      <c r="F612" s="675"/>
      <c r="G612" s="675"/>
      <c r="H612" s="675"/>
      <c r="I612" s="127" t="s">
        <v>36</v>
      </c>
      <c r="J612" s="128" t="s">
        <v>37</v>
      </c>
      <c r="K612" s="128" t="s">
        <v>38</v>
      </c>
    </row>
    <row r="613" spans="1:11" ht="21">
      <c r="A613" s="130"/>
      <c r="B613" s="121"/>
      <c r="C613" s="121"/>
      <c r="D613" s="121"/>
      <c r="E613" s="121"/>
      <c r="F613" s="121"/>
      <c r="G613" s="121"/>
      <c r="H613" s="131"/>
      <c r="I613" s="132"/>
      <c r="J613" s="133"/>
      <c r="K613" s="134"/>
    </row>
    <row r="614" spans="1:11" ht="21">
      <c r="A614" s="135"/>
      <c r="B614" s="122" t="s">
        <v>168</v>
      </c>
      <c r="C614" s="122" t="s">
        <v>52</v>
      </c>
      <c r="H614" s="136"/>
      <c r="I614" s="137"/>
      <c r="J614" s="138">
        <v>128800</v>
      </c>
      <c r="K614" s="139"/>
    </row>
    <row r="615" spans="1:11" ht="21">
      <c r="A615" s="135"/>
      <c r="H615" s="136"/>
      <c r="I615" s="137"/>
      <c r="J615" s="138"/>
      <c r="K615" s="139"/>
    </row>
    <row r="616" spans="1:11" ht="21">
      <c r="A616" s="135"/>
      <c r="C616" s="122" t="s">
        <v>169</v>
      </c>
      <c r="D616" s="122" t="s">
        <v>49</v>
      </c>
      <c r="H616" s="136"/>
      <c r="I616" s="137"/>
      <c r="J616" s="138"/>
      <c r="K616" s="139">
        <f>J614</f>
        <v>128800</v>
      </c>
    </row>
    <row r="617" spans="1:11" ht="21">
      <c r="A617" s="135"/>
      <c r="H617" s="136"/>
      <c r="I617" s="137"/>
      <c r="J617" s="138"/>
      <c r="K617" s="139"/>
    </row>
    <row r="618" spans="1:11" ht="21">
      <c r="A618" s="135"/>
      <c r="H618" s="136"/>
      <c r="I618" s="137"/>
      <c r="J618" s="138"/>
      <c r="K618" s="139"/>
    </row>
    <row r="619" spans="1:11" ht="21">
      <c r="A619" s="135"/>
      <c r="H619" s="136"/>
      <c r="I619" s="137"/>
      <c r="J619" s="138"/>
      <c r="K619" s="139"/>
    </row>
    <row r="620" spans="1:11" ht="21">
      <c r="A620" s="135"/>
      <c r="H620" s="136"/>
      <c r="I620" s="137"/>
      <c r="J620" s="138"/>
      <c r="K620" s="139"/>
    </row>
    <row r="621" spans="1:11" ht="21">
      <c r="A621" s="135"/>
      <c r="H621" s="136"/>
      <c r="I621" s="137"/>
      <c r="J621" s="138"/>
      <c r="K621" s="139"/>
    </row>
    <row r="622" spans="1:11" ht="21">
      <c r="A622" s="135"/>
      <c r="H622" s="136"/>
      <c r="I622" s="137"/>
      <c r="J622" s="138"/>
      <c r="K622" s="139"/>
    </row>
    <row r="623" spans="1:11" ht="21">
      <c r="A623" s="135"/>
      <c r="H623" s="136"/>
      <c r="I623" s="137"/>
      <c r="J623" s="138"/>
      <c r="K623" s="139"/>
    </row>
    <row r="624" spans="1:11" ht="21">
      <c r="A624" s="135"/>
      <c r="H624" s="136"/>
      <c r="I624" s="137"/>
      <c r="J624" s="138"/>
      <c r="K624" s="139"/>
    </row>
    <row r="625" spans="1:11" ht="21">
      <c r="A625" s="135"/>
      <c r="H625" s="136"/>
      <c r="I625" s="137"/>
      <c r="J625" s="138"/>
      <c r="K625" s="139"/>
    </row>
    <row r="626" spans="1:11" ht="21">
      <c r="A626" s="135"/>
      <c r="H626" s="136"/>
      <c r="I626" s="137"/>
      <c r="J626" s="138"/>
      <c r="K626" s="139"/>
    </row>
    <row r="627" spans="1:11" ht="21">
      <c r="A627" s="135"/>
      <c r="H627" s="136"/>
      <c r="I627" s="137"/>
      <c r="J627" s="138"/>
      <c r="K627" s="139"/>
    </row>
    <row r="628" spans="1:11" ht="21">
      <c r="A628" s="135"/>
      <c r="H628" s="136"/>
      <c r="I628" s="137"/>
      <c r="J628" s="138"/>
      <c r="K628" s="139"/>
    </row>
    <row r="629" spans="1:11" ht="21">
      <c r="A629" s="140"/>
      <c r="B629" s="141"/>
      <c r="C629" s="141"/>
      <c r="D629" s="141"/>
      <c r="E629" s="141"/>
      <c r="F629" s="141"/>
      <c r="G629" s="141"/>
      <c r="H629" s="142"/>
      <c r="I629" s="143"/>
      <c r="J629" s="144"/>
      <c r="K629" s="145"/>
    </row>
    <row r="630" spans="1:11" ht="21">
      <c r="A630" s="146"/>
      <c r="B630" s="147" t="s">
        <v>170</v>
      </c>
      <c r="C630" s="123"/>
      <c r="D630" s="123" t="s">
        <v>171</v>
      </c>
      <c r="E630" s="123"/>
      <c r="F630" s="123"/>
      <c r="G630" s="123"/>
      <c r="H630" s="123"/>
      <c r="I630" s="124"/>
      <c r="J630" s="125"/>
      <c r="K630" s="148"/>
    </row>
    <row r="632" spans="2:11" ht="21">
      <c r="B632" s="466"/>
      <c r="C632" s="554"/>
      <c r="D632" s="554" t="s">
        <v>657</v>
      </c>
      <c r="E632" s="466"/>
      <c r="F632" s="466"/>
      <c r="G632" s="466"/>
      <c r="H632" s="466"/>
      <c r="I632" s="466"/>
      <c r="J632" s="466"/>
      <c r="K632" s="466"/>
    </row>
    <row r="633" spans="2:11" ht="21">
      <c r="B633" s="466"/>
      <c r="C633" s="466"/>
      <c r="D633" s="466"/>
      <c r="E633" s="466"/>
      <c r="F633" s="466"/>
      <c r="G633" s="466"/>
      <c r="H633" s="466"/>
      <c r="I633" s="466"/>
      <c r="J633" s="466"/>
      <c r="K633" s="466"/>
    </row>
    <row r="634" spans="2:11" ht="21">
      <c r="B634" s="466"/>
      <c r="C634" s="571"/>
      <c r="D634" s="554"/>
      <c r="E634" s="554"/>
      <c r="F634" s="554"/>
      <c r="G634" s="554"/>
      <c r="H634" s="554"/>
      <c r="I634" s="554"/>
      <c r="J634" s="466"/>
      <c r="K634" s="466"/>
    </row>
    <row r="635" spans="2:11" ht="21">
      <c r="B635" s="466"/>
      <c r="C635" s="571"/>
      <c r="D635" s="554"/>
      <c r="E635" s="554"/>
      <c r="F635" s="554"/>
      <c r="G635" s="554"/>
      <c r="H635" s="554"/>
      <c r="I635" s="554"/>
      <c r="J635" s="466"/>
      <c r="K635" s="466"/>
    </row>
    <row r="636" spans="2:11" ht="21">
      <c r="B636" s="466"/>
      <c r="C636" s="570"/>
      <c r="D636" s="554"/>
      <c r="E636" s="466"/>
      <c r="F636" s="466"/>
      <c r="G636" s="466"/>
      <c r="H636" s="466"/>
      <c r="I636" s="466"/>
      <c r="J636" s="466"/>
      <c r="K636" s="466"/>
    </row>
    <row r="637" spans="2:11" ht="21">
      <c r="B637" s="466"/>
      <c r="C637" s="466"/>
      <c r="D637" s="466"/>
      <c r="E637" s="466"/>
      <c r="F637" s="466"/>
      <c r="G637" s="466"/>
      <c r="H637" s="466"/>
      <c r="I637" s="466"/>
      <c r="J637" s="466"/>
      <c r="K637" s="466"/>
    </row>
    <row r="638" spans="2:11" ht="21">
      <c r="B638" s="466"/>
      <c r="C638" s="466"/>
      <c r="D638" s="466"/>
      <c r="E638" s="466"/>
      <c r="F638" s="466"/>
      <c r="G638" s="466"/>
      <c r="H638" s="466"/>
      <c r="I638" s="466"/>
      <c r="J638" s="466"/>
      <c r="K638" s="466"/>
    </row>
    <row r="640" spans="1:11" ht="21">
      <c r="A640" s="123"/>
      <c r="B640" s="676" t="s">
        <v>39</v>
      </c>
      <c r="C640" s="677"/>
      <c r="D640" s="146"/>
      <c r="E640" s="146"/>
      <c r="F640" s="146"/>
      <c r="G640" s="151" t="s">
        <v>40</v>
      </c>
      <c r="H640" s="146"/>
      <c r="I640" s="152"/>
      <c r="J640" s="153" t="s">
        <v>172</v>
      </c>
      <c r="K640" s="154"/>
    </row>
    <row r="641" spans="2:11" ht="21">
      <c r="B641" s="135"/>
      <c r="C641" s="662" t="s">
        <v>173</v>
      </c>
      <c r="D641" s="662"/>
      <c r="E641" s="662"/>
      <c r="F641" s="662"/>
      <c r="G641" s="663" t="s">
        <v>174</v>
      </c>
      <c r="H641" s="662"/>
      <c r="I641" s="664"/>
      <c r="J641" s="665" t="s">
        <v>175</v>
      </c>
      <c r="K641" s="666"/>
    </row>
    <row r="642" spans="2:11" ht="21">
      <c r="B642" s="661" t="s">
        <v>452</v>
      </c>
      <c r="C642" s="662"/>
      <c r="D642" s="662"/>
      <c r="E642" s="662"/>
      <c r="F642" s="662"/>
      <c r="G642" s="663" t="s">
        <v>364</v>
      </c>
      <c r="H642" s="662"/>
      <c r="I642" s="664"/>
      <c r="J642" s="665" t="str">
        <f>B642</f>
        <v>(นางสาวรัชนี  เผือกไธสง)</v>
      </c>
      <c r="K642" s="666"/>
    </row>
    <row r="643" spans="2:11" ht="21">
      <c r="B643" s="667" t="s">
        <v>453</v>
      </c>
      <c r="C643" s="668"/>
      <c r="D643" s="668"/>
      <c r="E643" s="668"/>
      <c r="F643" s="668"/>
      <c r="G643" s="669" t="s">
        <v>160</v>
      </c>
      <c r="H643" s="668"/>
      <c r="I643" s="670"/>
      <c r="J643" s="671" t="str">
        <f>B643</f>
        <v>นักวิชการเงินและบัญชี</v>
      </c>
      <c r="K643" s="672"/>
    </row>
    <row r="646" spans="1:11" ht="21">
      <c r="A646" s="673" t="s">
        <v>166</v>
      </c>
      <c r="B646" s="673"/>
      <c r="C646" s="673"/>
      <c r="D646" s="673"/>
      <c r="E646" s="673"/>
      <c r="F646" s="673"/>
      <c r="G646" s="673"/>
      <c r="H646" s="673"/>
      <c r="I646" s="673"/>
      <c r="J646" s="673"/>
      <c r="K646" s="673"/>
    </row>
    <row r="647" spans="1:11" ht="21">
      <c r="A647" s="123"/>
      <c r="B647" s="123"/>
      <c r="C647" s="123"/>
      <c r="D647" s="123"/>
      <c r="E647" s="123"/>
      <c r="F647" s="123"/>
      <c r="G647" s="123"/>
      <c r="H647" s="123"/>
      <c r="I647" s="124"/>
      <c r="J647" s="125"/>
      <c r="K647" s="126" t="s">
        <v>658</v>
      </c>
    </row>
    <row r="648" spans="1:11" ht="21">
      <c r="A648" s="123"/>
      <c r="B648" s="123"/>
      <c r="C648" s="123"/>
      <c r="D648" s="123"/>
      <c r="E648" s="123"/>
      <c r="F648" s="123"/>
      <c r="G648" s="123"/>
      <c r="H648" s="123"/>
      <c r="I648" s="124"/>
      <c r="J648" s="674" t="s">
        <v>656</v>
      </c>
      <c r="K648" s="674"/>
    </row>
    <row r="649" spans="1:11" ht="21">
      <c r="A649" s="123"/>
      <c r="B649" s="123" t="s">
        <v>167</v>
      </c>
      <c r="C649" s="123"/>
      <c r="D649" s="123"/>
      <c r="E649" s="123"/>
      <c r="F649" s="123"/>
      <c r="G649" s="123"/>
      <c r="H649" s="123"/>
      <c r="I649" s="124"/>
      <c r="J649" s="125"/>
      <c r="K649" s="125"/>
    </row>
    <row r="650" spans="1:11" ht="21">
      <c r="A650" s="675" t="s">
        <v>35</v>
      </c>
      <c r="B650" s="675"/>
      <c r="C650" s="675"/>
      <c r="D650" s="675"/>
      <c r="E650" s="675"/>
      <c r="F650" s="675"/>
      <c r="G650" s="675"/>
      <c r="H650" s="675"/>
      <c r="I650" s="127" t="s">
        <v>36</v>
      </c>
      <c r="J650" s="128" t="s">
        <v>37</v>
      </c>
      <c r="K650" s="128" t="s">
        <v>38</v>
      </c>
    </row>
    <row r="651" spans="1:11" ht="21">
      <c r="A651" s="130"/>
      <c r="B651" s="121"/>
      <c r="C651" s="121"/>
      <c r="D651" s="121"/>
      <c r="E651" s="121"/>
      <c r="F651" s="121"/>
      <c r="G651" s="121"/>
      <c r="H651" s="131"/>
      <c r="I651" s="132"/>
      <c r="J651" s="133"/>
      <c r="K651" s="134"/>
    </row>
    <row r="652" spans="1:11" ht="21">
      <c r="A652" s="135"/>
      <c r="B652" s="122" t="s">
        <v>168</v>
      </c>
      <c r="C652" s="122" t="s">
        <v>455</v>
      </c>
      <c r="H652" s="136"/>
      <c r="I652" s="137" t="s">
        <v>98</v>
      </c>
      <c r="J652" s="138">
        <f>'มาตรฐาน 2 '!H104</f>
        <v>1488106.28</v>
      </c>
      <c r="K652" s="139"/>
    </row>
    <row r="653" spans="1:11" ht="21">
      <c r="A653" s="135"/>
      <c r="H653" s="136"/>
      <c r="I653" s="137"/>
      <c r="J653" s="138"/>
      <c r="K653" s="139"/>
    </row>
    <row r="654" spans="1:11" ht="21">
      <c r="A654" s="135"/>
      <c r="C654" s="122" t="s">
        <v>169</v>
      </c>
      <c r="D654" s="122" t="s">
        <v>456</v>
      </c>
      <c r="H654" s="136"/>
      <c r="I654" s="137" t="s">
        <v>99</v>
      </c>
      <c r="J654" s="138"/>
      <c r="K654" s="139">
        <f>J652</f>
        <v>1488106.28</v>
      </c>
    </row>
    <row r="655" spans="1:11" ht="21">
      <c r="A655" s="135"/>
      <c r="H655" s="136"/>
      <c r="I655" s="137"/>
      <c r="J655" s="138"/>
      <c r="K655" s="139"/>
    </row>
    <row r="656" spans="1:11" ht="21">
      <c r="A656" s="135"/>
      <c r="H656" s="136"/>
      <c r="I656" s="137"/>
      <c r="J656" s="138"/>
      <c r="K656" s="139"/>
    </row>
    <row r="657" spans="1:11" ht="21">
      <c r="A657" s="135"/>
      <c r="H657" s="136"/>
      <c r="I657" s="137"/>
      <c r="J657" s="138"/>
      <c r="K657" s="139"/>
    </row>
    <row r="658" spans="1:11" ht="21">
      <c r="A658" s="135"/>
      <c r="H658" s="136"/>
      <c r="I658" s="137"/>
      <c r="J658" s="138"/>
      <c r="K658" s="139"/>
    </row>
    <row r="659" spans="1:11" ht="21">
      <c r="A659" s="135"/>
      <c r="H659" s="136"/>
      <c r="I659" s="137"/>
      <c r="J659" s="138"/>
      <c r="K659" s="139"/>
    </row>
    <row r="660" spans="1:11" ht="21">
      <c r="A660" s="135"/>
      <c r="H660" s="136"/>
      <c r="I660" s="137"/>
      <c r="J660" s="138"/>
      <c r="K660" s="139"/>
    </row>
    <row r="661" spans="1:11" ht="21">
      <c r="A661" s="135"/>
      <c r="H661" s="136"/>
      <c r="I661" s="137"/>
      <c r="J661" s="138"/>
      <c r="K661" s="139"/>
    </row>
    <row r="662" spans="1:11" ht="21">
      <c r="A662" s="135"/>
      <c r="H662" s="136"/>
      <c r="I662" s="137"/>
      <c r="J662" s="138"/>
      <c r="K662" s="139"/>
    </row>
    <row r="663" spans="1:11" ht="21">
      <c r="A663" s="135"/>
      <c r="H663" s="136"/>
      <c r="I663" s="137"/>
      <c r="J663" s="138"/>
      <c r="K663" s="139"/>
    </row>
    <row r="664" spans="1:11" ht="21">
      <c r="A664" s="135"/>
      <c r="H664" s="136"/>
      <c r="I664" s="137"/>
      <c r="J664" s="138"/>
      <c r="K664" s="139"/>
    </row>
    <row r="665" spans="1:11" ht="21">
      <c r="A665" s="135"/>
      <c r="H665" s="136"/>
      <c r="I665" s="137"/>
      <c r="J665" s="138"/>
      <c r="K665" s="139"/>
    </row>
    <row r="666" spans="1:11" ht="21">
      <c r="A666" s="135"/>
      <c r="H666" s="136"/>
      <c r="I666" s="137"/>
      <c r="J666" s="138"/>
      <c r="K666" s="139"/>
    </row>
    <row r="667" spans="1:11" ht="21">
      <c r="A667" s="140"/>
      <c r="B667" s="141"/>
      <c r="C667" s="141"/>
      <c r="D667" s="141"/>
      <c r="E667" s="141"/>
      <c r="F667" s="141"/>
      <c r="G667" s="141"/>
      <c r="H667" s="142"/>
      <c r="I667" s="143"/>
      <c r="J667" s="144"/>
      <c r="K667" s="145"/>
    </row>
    <row r="668" spans="1:11" ht="21">
      <c r="A668" s="146"/>
      <c r="B668" s="147" t="s">
        <v>170</v>
      </c>
      <c r="C668" s="123"/>
      <c r="D668" s="123" t="s">
        <v>171</v>
      </c>
      <c r="E668" s="123"/>
      <c r="F668" s="123"/>
      <c r="G668" s="123"/>
      <c r="H668" s="123"/>
      <c r="I668" s="124"/>
      <c r="J668" s="125"/>
      <c r="K668" s="148"/>
    </row>
    <row r="670" spans="2:11" ht="21">
      <c r="B670" s="466" t="s">
        <v>451</v>
      </c>
      <c r="C670" s="466"/>
      <c r="D670" s="466"/>
      <c r="E670" s="466"/>
      <c r="F670" s="466"/>
      <c r="G670" s="466"/>
      <c r="H670" s="466"/>
      <c r="I670" s="466"/>
      <c r="J670" s="466"/>
      <c r="K670" s="466"/>
    </row>
    <row r="672" spans="1:11" ht="21">
      <c r="A672" s="123"/>
      <c r="B672" s="676" t="s">
        <v>39</v>
      </c>
      <c r="C672" s="677"/>
      <c r="D672" s="146"/>
      <c r="E672" s="146"/>
      <c r="F672" s="146"/>
      <c r="G672" s="151" t="s">
        <v>40</v>
      </c>
      <c r="H672" s="146"/>
      <c r="I672" s="152"/>
      <c r="J672" s="153" t="s">
        <v>172</v>
      </c>
      <c r="K672" s="154"/>
    </row>
    <row r="673" spans="2:11" ht="21">
      <c r="B673" s="135"/>
      <c r="C673" s="662" t="s">
        <v>173</v>
      </c>
      <c r="D673" s="662"/>
      <c r="E673" s="662"/>
      <c r="F673" s="662"/>
      <c r="G673" s="663" t="s">
        <v>174</v>
      </c>
      <c r="H673" s="662"/>
      <c r="I673" s="664"/>
      <c r="J673" s="665" t="s">
        <v>175</v>
      </c>
      <c r="K673" s="666"/>
    </row>
    <row r="674" spans="2:11" ht="21">
      <c r="B674" s="661" t="s">
        <v>452</v>
      </c>
      <c r="C674" s="662"/>
      <c r="D674" s="662"/>
      <c r="E674" s="662"/>
      <c r="F674" s="662"/>
      <c r="G674" s="663" t="s">
        <v>364</v>
      </c>
      <c r="H674" s="662"/>
      <c r="I674" s="664"/>
      <c r="J674" s="665" t="str">
        <f>B674</f>
        <v>(นางสาวรัชนี  เผือกไธสง)</v>
      </c>
      <c r="K674" s="666"/>
    </row>
    <row r="675" spans="2:11" ht="21">
      <c r="B675" s="667" t="s">
        <v>453</v>
      </c>
      <c r="C675" s="668"/>
      <c r="D675" s="668"/>
      <c r="E675" s="668"/>
      <c r="F675" s="668"/>
      <c r="G675" s="669" t="s">
        <v>160</v>
      </c>
      <c r="H675" s="668"/>
      <c r="I675" s="670"/>
      <c r="J675" s="671" t="str">
        <f>B675</f>
        <v>นักวิชการเงินและบัญชี</v>
      </c>
      <c r="K675" s="672"/>
    </row>
    <row r="676" spans="2:11" ht="21">
      <c r="B676" s="460"/>
      <c r="C676" s="129"/>
      <c r="D676" s="129"/>
      <c r="E676" s="129"/>
      <c r="F676" s="129"/>
      <c r="G676" s="129"/>
      <c r="H676" s="129"/>
      <c r="I676" s="129"/>
      <c r="J676" s="445"/>
      <c r="K676" s="445"/>
    </row>
    <row r="677" spans="2:11" ht="21">
      <c r="B677" s="460"/>
      <c r="C677" s="129"/>
      <c r="D677" s="129"/>
      <c r="E677" s="129"/>
      <c r="F677" s="129"/>
      <c r="G677" s="129"/>
      <c r="H677" s="129"/>
      <c r="I677" s="129"/>
      <c r="J677" s="445"/>
      <c r="K677" s="445"/>
    </row>
    <row r="678" spans="2:11" ht="21">
      <c r="B678" s="460"/>
      <c r="C678" s="129"/>
      <c r="D678" s="129"/>
      <c r="E678" s="129"/>
      <c r="F678" s="129"/>
      <c r="G678" s="129"/>
      <c r="H678" s="129"/>
      <c r="I678" s="129"/>
      <c r="J678" s="445"/>
      <c r="K678" s="445"/>
    </row>
    <row r="684" spans="1:11" ht="21">
      <c r="A684" s="673" t="s">
        <v>166</v>
      </c>
      <c r="B684" s="673"/>
      <c r="C684" s="673"/>
      <c r="D684" s="673"/>
      <c r="E684" s="673"/>
      <c r="F684" s="673"/>
      <c r="G684" s="673"/>
      <c r="H684" s="673"/>
      <c r="I684" s="673"/>
      <c r="J684" s="673"/>
      <c r="K684" s="673"/>
    </row>
    <row r="685" spans="1:11" ht="21">
      <c r="A685" s="123"/>
      <c r="B685" s="123"/>
      <c r="C685" s="123"/>
      <c r="D685" s="123"/>
      <c r="E685" s="123"/>
      <c r="F685" s="123"/>
      <c r="G685" s="123"/>
      <c r="H685" s="123"/>
      <c r="I685" s="124"/>
      <c r="J685" s="125"/>
      <c r="K685" s="126" t="s">
        <v>659</v>
      </c>
    </row>
    <row r="686" spans="1:11" ht="21">
      <c r="A686" s="123"/>
      <c r="B686" s="123"/>
      <c r="C686" s="123"/>
      <c r="D686" s="123"/>
      <c r="E686" s="123"/>
      <c r="F686" s="123"/>
      <c r="G686" s="123"/>
      <c r="H686" s="123"/>
      <c r="I686" s="124"/>
      <c r="J686" s="674" t="s">
        <v>656</v>
      </c>
      <c r="K686" s="674"/>
    </row>
    <row r="687" spans="1:11" ht="21">
      <c r="A687" s="123"/>
      <c r="B687" s="123" t="s">
        <v>167</v>
      </c>
      <c r="C687" s="123"/>
      <c r="D687" s="123"/>
      <c r="E687" s="123"/>
      <c r="F687" s="123"/>
      <c r="G687" s="123"/>
      <c r="H687" s="123"/>
      <c r="I687" s="124"/>
      <c r="J687" s="125"/>
      <c r="K687" s="125"/>
    </row>
    <row r="688" spans="1:11" ht="21">
      <c r="A688" s="675" t="s">
        <v>35</v>
      </c>
      <c r="B688" s="675"/>
      <c r="C688" s="675"/>
      <c r="D688" s="675"/>
      <c r="E688" s="675"/>
      <c r="F688" s="675"/>
      <c r="G688" s="675"/>
      <c r="H688" s="675"/>
      <c r="I688" s="127" t="s">
        <v>36</v>
      </c>
      <c r="J688" s="128" t="s">
        <v>37</v>
      </c>
      <c r="K688" s="128" t="s">
        <v>38</v>
      </c>
    </row>
    <row r="689" spans="1:11" ht="21">
      <c r="A689" s="130"/>
      <c r="B689" s="121"/>
      <c r="C689" s="121"/>
      <c r="D689" s="121"/>
      <c r="E689" s="121"/>
      <c r="F689" s="121"/>
      <c r="G689" s="121"/>
      <c r="H689" s="131"/>
      <c r="I689" s="132"/>
      <c r="J689" s="133"/>
      <c r="K689" s="134"/>
    </row>
    <row r="690" spans="1:11" ht="21">
      <c r="A690" s="135"/>
      <c r="B690" s="122" t="s">
        <v>168</v>
      </c>
      <c r="C690" s="122" t="s">
        <v>457</v>
      </c>
      <c r="H690" s="136"/>
      <c r="I690" s="137" t="s">
        <v>98</v>
      </c>
      <c r="J690" s="138">
        <f>'มาตรฐาน 2 '!H103</f>
        <v>799041.8899999999</v>
      </c>
      <c r="K690" s="139"/>
    </row>
    <row r="691" spans="1:11" ht="21">
      <c r="A691" s="135"/>
      <c r="H691" s="136"/>
      <c r="I691" s="137"/>
      <c r="J691" s="138"/>
      <c r="K691" s="139"/>
    </row>
    <row r="692" spans="1:11" ht="21">
      <c r="A692" s="135"/>
      <c r="C692" s="122" t="s">
        <v>169</v>
      </c>
      <c r="D692" s="122" t="s">
        <v>450</v>
      </c>
      <c r="H692" s="136"/>
      <c r="I692" s="137" t="s">
        <v>99</v>
      </c>
      <c r="J692" s="138"/>
      <c r="K692" s="139">
        <f>J690</f>
        <v>799041.8899999999</v>
      </c>
    </row>
    <row r="693" spans="1:11" ht="21">
      <c r="A693" s="135"/>
      <c r="H693" s="136"/>
      <c r="I693" s="137"/>
      <c r="J693" s="138"/>
      <c r="K693" s="139"/>
    </row>
    <row r="694" spans="1:11" ht="21">
      <c r="A694" s="135"/>
      <c r="H694" s="136"/>
      <c r="I694" s="137"/>
      <c r="J694" s="138"/>
      <c r="K694" s="139"/>
    </row>
    <row r="695" spans="1:11" ht="21">
      <c r="A695" s="135"/>
      <c r="H695" s="136"/>
      <c r="I695" s="137"/>
      <c r="J695" s="138"/>
      <c r="K695" s="139"/>
    </row>
    <row r="696" spans="1:11" ht="21">
      <c r="A696" s="135"/>
      <c r="H696" s="136"/>
      <c r="I696" s="137"/>
      <c r="J696" s="138"/>
      <c r="K696" s="139"/>
    </row>
    <row r="697" spans="1:11" ht="21">
      <c r="A697" s="135"/>
      <c r="H697" s="136"/>
      <c r="I697" s="137"/>
      <c r="J697" s="138"/>
      <c r="K697" s="139"/>
    </row>
    <row r="698" spans="1:11" ht="21">
      <c r="A698" s="135"/>
      <c r="H698" s="136"/>
      <c r="I698" s="137"/>
      <c r="J698" s="138"/>
      <c r="K698" s="139"/>
    </row>
    <row r="699" spans="1:11" ht="21">
      <c r="A699" s="135"/>
      <c r="H699" s="136"/>
      <c r="I699" s="137"/>
      <c r="J699" s="138"/>
      <c r="K699" s="139"/>
    </row>
    <row r="700" spans="1:11" ht="21">
      <c r="A700" s="135"/>
      <c r="H700" s="136"/>
      <c r="I700" s="137"/>
      <c r="J700" s="138"/>
      <c r="K700" s="139"/>
    </row>
    <row r="701" spans="1:11" ht="21">
      <c r="A701" s="135"/>
      <c r="H701" s="136"/>
      <c r="I701" s="137"/>
      <c r="J701" s="138"/>
      <c r="K701" s="139"/>
    </row>
    <row r="702" spans="1:11" ht="21">
      <c r="A702" s="135"/>
      <c r="H702" s="136"/>
      <c r="I702" s="137"/>
      <c r="J702" s="138"/>
      <c r="K702" s="139"/>
    </row>
    <row r="703" spans="1:11" ht="21">
      <c r="A703" s="135"/>
      <c r="H703" s="136"/>
      <c r="I703" s="137"/>
      <c r="J703" s="138"/>
      <c r="K703" s="139"/>
    </row>
    <row r="704" spans="1:11" ht="21">
      <c r="A704" s="135"/>
      <c r="H704" s="136"/>
      <c r="I704" s="137"/>
      <c r="J704" s="138"/>
      <c r="K704" s="139"/>
    </row>
    <row r="705" spans="1:11" ht="21">
      <c r="A705" s="140"/>
      <c r="B705" s="141"/>
      <c r="C705" s="141"/>
      <c r="D705" s="141"/>
      <c r="E705" s="141"/>
      <c r="F705" s="141"/>
      <c r="G705" s="141"/>
      <c r="H705" s="142"/>
      <c r="I705" s="143"/>
      <c r="J705" s="144"/>
      <c r="K705" s="145"/>
    </row>
    <row r="706" spans="1:11" ht="21">
      <c r="A706" s="146"/>
      <c r="B706" s="147" t="s">
        <v>170</v>
      </c>
      <c r="C706" s="123"/>
      <c r="D706" s="123" t="s">
        <v>171</v>
      </c>
      <c r="E706" s="123"/>
      <c r="F706" s="123"/>
      <c r="G706" s="123"/>
      <c r="H706" s="123"/>
      <c r="I706" s="124"/>
      <c r="J706" s="125"/>
      <c r="K706" s="148"/>
    </row>
    <row r="708" spans="2:11" ht="21">
      <c r="B708" s="466" t="s">
        <v>458</v>
      </c>
      <c r="C708" s="466"/>
      <c r="D708" s="466"/>
      <c r="E708" s="466"/>
      <c r="F708" s="466"/>
      <c r="G708" s="466"/>
      <c r="H708" s="466"/>
      <c r="I708" s="466"/>
      <c r="J708" s="466"/>
      <c r="K708" s="466"/>
    </row>
    <row r="710" spans="1:11" ht="21">
      <c r="A710" s="123"/>
      <c r="B710" s="676" t="s">
        <v>39</v>
      </c>
      <c r="C710" s="677"/>
      <c r="D710" s="146"/>
      <c r="E710" s="146"/>
      <c r="F710" s="146"/>
      <c r="G710" s="151" t="s">
        <v>40</v>
      </c>
      <c r="H710" s="146"/>
      <c r="I710" s="152"/>
      <c r="J710" s="153" t="s">
        <v>172</v>
      </c>
      <c r="K710" s="154"/>
    </row>
    <row r="711" spans="2:11" ht="21">
      <c r="B711" s="135"/>
      <c r="C711" s="662" t="s">
        <v>173</v>
      </c>
      <c r="D711" s="662"/>
      <c r="E711" s="662"/>
      <c r="F711" s="662"/>
      <c r="G711" s="663" t="s">
        <v>174</v>
      </c>
      <c r="H711" s="662"/>
      <c r="I711" s="664"/>
      <c r="J711" s="665" t="s">
        <v>175</v>
      </c>
      <c r="K711" s="666"/>
    </row>
    <row r="712" spans="2:11" ht="21">
      <c r="B712" s="661" t="s">
        <v>452</v>
      </c>
      <c r="C712" s="662"/>
      <c r="D712" s="662"/>
      <c r="E712" s="662"/>
      <c r="F712" s="662"/>
      <c r="G712" s="663" t="s">
        <v>364</v>
      </c>
      <c r="H712" s="662"/>
      <c r="I712" s="664"/>
      <c r="J712" s="665" t="str">
        <f>B712</f>
        <v>(นางสาวรัชนี  เผือกไธสง)</v>
      </c>
      <c r="K712" s="666"/>
    </row>
    <row r="713" spans="2:11" ht="21">
      <c r="B713" s="667" t="s">
        <v>453</v>
      </c>
      <c r="C713" s="668"/>
      <c r="D713" s="668"/>
      <c r="E713" s="668"/>
      <c r="F713" s="668"/>
      <c r="G713" s="669" t="s">
        <v>160</v>
      </c>
      <c r="H713" s="668"/>
      <c r="I713" s="670"/>
      <c r="J713" s="671" t="str">
        <f>B713</f>
        <v>นักวิชการเงินและบัญชี</v>
      </c>
      <c r="K713" s="672"/>
    </row>
    <row r="714" spans="2:11" ht="21">
      <c r="B714" s="460"/>
      <c r="C714" s="129"/>
      <c r="D714" s="129"/>
      <c r="E714" s="129"/>
      <c r="F714" s="129"/>
      <c r="G714" s="129"/>
      <c r="H714" s="129"/>
      <c r="I714" s="129"/>
      <c r="J714" s="445"/>
      <c r="K714" s="445"/>
    </row>
    <row r="722" spans="1:11" ht="21">
      <c r="A722" s="673" t="s">
        <v>166</v>
      </c>
      <c r="B722" s="673"/>
      <c r="C722" s="673"/>
      <c r="D722" s="673"/>
      <c r="E722" s="673"/>
      <c r="F722" s="673"/>
      <c r="G722" s="673"/>
      <c r="H722" s="673"/>
      <c r="I722" s="673"/>
      <c r="J722" s="673"/>
      <c r="K722" s="673"/>
    </row>
    <row r="723" spans="1:11" ht="21">
      <c r="A723" s="123"/>
      <c r="B723" s="123"/>
      <c r="C723" s="123"/>
      <c r="D723" s="123"/>
      <c r="E723" s="123"/>
      <c r="F723" s="123"/>
      <c r="G723" s="123"/>
      <c r="H723" s="123"/>
      <c r="I723" s="124"/>
      <c r="J723" s="125"/>
      <c r="K723" s="126" t="s">
        <v>694</v>
      </c>
    </row>
    <row r="724" spans="1:11" ht="21">
      <c r="A724" s="123"/>
      <c r="B724" s="123"/>
      <c r="C724" s="123"/>
      <c r="D724" s="123"/>
      <c r="E724" s="123"/>
      <c r="F724" s="123"/>
      <c r="G724" s="123"/>
      <c r="H724" s="123"/>
      <c r="I724" s="124"/>
      <c r="J724" s="674" t="s">
        <v>695</v>
      </c>
      <c r="K724" s="674"/>
    </row>
    <row r="725" spans="1:11" ht="21">
      <c r="A725" s="123"/>
      <c r="B725" s="123" t="s">
        <v>167</v>
      </c>
      <c r="C725" s="123"/>
      <c r="D725" s="123"/>
      <c r="E725" s="123"/>
      <c r="F725" s="123"/>
      <c r="G725" s="123"/>
      <c r="H725" s="123"/>
      <c r="I725" s="124"/>
      <c r="J725" s="125"/>
      <c r="K725" s="125"/>
    </row>
    <row r="726" spans="1:11" ht="21">
      <c r="A726" s="675" t="s">
        <v>35</v>
      </c>
      <c r="B726" s="675"/>
      <c r="C726" s="675"/>
      <c r="D726" s="675"/>
      <c r="E726" s="675"/>
      <c r="F726" s="675"/>
      <c r="G726" s="675"/>
      <c r="H726" s="675"/>
      <c r="I726" s="127" t="s">
        <v>36</v>
      </c>
      <c r="J726" s="128" t="s">
        <v>37</v>
      </c>
      <c r="K726" s="128" t="s">
        <v>38</v>
      </c>
    </row>
    <row r="727" spans="1:11" ht="21">
      <c r="A727" s="130"/>
      <c r="B727" s="121"/>
      <c r="C727" s="121"/>
      <c r="D727" s="121"/>
      <c r="E727" s="121"/>
      <c r="F727" s="121"/>
      <c r="G727" s="121"/>
      <c r="H727" s="131"/>
      <c r="I727" s="132"/>
      <c r="J727" s="133"/>
      <c r="K727" s="134"/>
    </row>
    <row r="728" spans="1:11" ht="21">
      <c r="A728" s="135"/>
      <c r="B728" s="122" t="s">
        <v>168</v>
      </c>
      <c r="C728" s="122" t="s">
        <v>52</v>
      </c>
      <c r="H728" s="136"/>
      <c r="I728" s="137"/>
      <c r="J728" s="138">
        <v>50400</v>
      </c>
      <c r="K728" s="139"/>
    </row>
    <row r="729" spans="1:11" ht="21">
      <c r="A729" s="135"/>
      <c r="H729" s="136"/>
      <c r="I729" s="137"/>
      <c r="J729" s="138"/>
      <c r="K729" s="139"/>
    </row>
    <row r="730" spans="1:11" ht="21">
      <c r="A730" s="135"/>
      <c r="C730" s="122" t="s">
        <v>169</v>
      </c>
      <c r="D730" s="122" t="s">
        <v>54</v>
      </c>
      <c r="H730" s="136"/>
      <c r="I730" s="137"/>
      <c r="J730" s="138"/>
      <c r="K730" s="139">
        <f>J728</f>
        <v>50400</v>
      </c>
    </row>
    <row r="731" spans="1:11" ht="21">
      <c r="A731" s="135"/>
      <c r="H731" s="136"/>
      <c r="I731" s="137"/>
      <c r="J731" s="138"/>
      <c r="K731" s="139"/>
    </row>
    <row r="732" spans="1:11" ht="21">
      <c r="A732" s="135"/>
      <c r="H732" s="136"/>
      <c r="I732" s="137"/>
      <c r="J732" s="138"/>
      <c r="K732" s="139"/>
    </row>
    <row r="733" spans="1:11" ht="21">
      <c r="A733" s="135"/>
      <c r="H733" s="136"/>
      <c r="I733" s="137"/>
      <c r="J733" s="138"/>
      <c r="K733" s="139"/>
    </row>
    <row r="734" spans="1:11" ht="21">
      <c r="A734" s="135"/>
      <c r="H734" s="136"/>
      <c r="I734" s="137"/>
      <c r="J734" s="138"/>
      <c r="K734" s="139"/>
    </row>
    <row r="735" spans="1:11" ht="21">
      <c r="A735" s="135"/>
      <c r="H735" s="136"/>
      <c r="I735" s="137"/>
      <c r="J735" s="138"/>
      <c r="K735" s="139"/>
    </row>
    <row r="736" spans="1:11" ht="21">
      <c r="A736" s="135"/>
      <c r="H736" s="136"/>
      <c r="I736" s="137"/>
      <c r="J736" s="138"/>
      <c r="K736" s="139"/>
    </row>
    <row r="737" spans="1:11" ht="21">
      <c r="A737" s="135"/>
      <c r="H737" s="136"/>
      <c r="I737" s="137"/>
      <c r="J737" s="138"/>
      <c r="K737" s="139"/>
    </row>
    <row r="738" spans="1:11" ht="21">
      <c r="A738" s="135"/>
      <c r="H738" s="136"/>
      <c r="I738" s="137"/>
      <c r="J738" s="138"/>
      <c r="K738" s="139"/>
    </row>
    <row r="739" spans="1:11" ht="21">
      <c r="A739" s="135"/>
      <c r="H739" s="136"/>
      <c r="I739" s="137"/>
      <c r="J739" s="138"/>
      <c r="K739" s="139"/>
    </row>
    <row r="740" spans="1:11" ht="21">
      <c r="A740" s="135"/>
      <c r="H740" s="136"/>
      <c r="I740" s="137"/>
      <c r="J740" s="138"/>
      <c r="K740" s="139"/>
    </row>
    <row r="741" spans="1:11" ht="21">
      <c r="A741" s="135"/>
      <c r="H741" s="136"/>
      <c r="I741" s="137"/>
      <c r="J741" s="138"/>
      <c r="K741" s="139"/>
    </row>
    <row r="742" spans="1:11" ht="21">
      <c r="A742" s="135"/>
      <c r="H742" s="136"/>
      <c r="I742" s="137"/>
      <c r="J742" s="138"/>
      <c r="K742" s="139"/>
    </row>
    <row r="743" spans="1:11" ht="21">
      <c r="A743" s="140"/>
      <c r="B743" s="141"/>
      <c r="C743" s="141"/>
      <c r="D743" s="141"/>
      <c r="E743" s="141"/>
      <c r="F743" s="141"/>
      <c r="G743" s="141"/>
      <c r="H743" s="142"/>
      <c r="I743" s="143"/>
      <c r="J743" s="144"/>
      <c r="K743" s="145"/>
    </row>
    <row r="744" spans="1:11" ht="21">
      <c r="A744" s="146"/>
      <c r="B744" s="147" t="s">
        <v>170</v>
      </c>
      <c r="C744" s="123"/>
      <c r="D744" s="123" t="s">
        <v>171</v>
      </c>
      <c r="E744" s="123"/>
      <c r="F744" s="123"/>
      <c r="G744" s="123"/>
      <c r="H744" s="123"/>
      <c r="I744" s="124"/>
      <c r="J744" s="125"/>
      <c r="K744" s="148"/>
    </row>
    <row r="746" spans="2:11" ht="21">
      <c r="B746" s="466"/>
      <c r="C746" s="554" t="s">
        <v>552</v>
      </c>
      <c r="D746" s="554"/>
      <c r="E746" s="466"/>
      <c r="F746" s="466"/>
      <c r="G746" s="466"/>
      <c r="H746" s="466"/>
      <c r="I746" s="466"/>
      <c r="J746" s="466"/>
      <c r="K746" s="466"/>
    </row>
    <row r="747" spans="2:11" ht="21">
      <c r="B747" s="466"/>
      <c r="C747" s="466"/>
      <c r="D747" s="466"/>
      <c r="E747" s="466"/>
      <c r="F747" s="466"/>
      <c r="G747" s="466"/>
      <c r="H747" s="466"/>
      <c r="I747" s="466"/>
      <c r="J747" s="466"/>
      <c r="K747" s="466"/>
    </row>
    <row r="748" spans="2:11" ht="21">
      <c r="B748" s="466"/>
      <c r="C748" s="571"/>
      <c r="D748" s="554" t="s">
        <v>696</v>
      </c>
      <c r="E748" s="554"/>
      <c r="F748" s="554"/>
      <c r="G748" s="554"/>
      <c r="H748" s="554"/>
      <c r="I748" s="554"/>
      <c r="J748" s="466"/>
      <c r="K748" s="466"/>
    </row>
    <row r="749" spans="2:11" ht="21">
      <c r="B749" s="466"/>
      <c r="C749" s="570"/>
      <c r="D749" s="554"/>
      <c r="E749" s="466"/>
      <c r="F749" s="466"/>
      <c r="G749" s="466"/>
      <c r="H749" s="466"/>
      <c r="I749" s="466"/>
      <c r="J749" s="466"/>
      <c r="K749" s="466"/>
    </row>
    <row r="750" spans="2:11" ht="21">
      <c r="B750" s="466"/>
      <c r="C750" s="466"/>
      <c r="D750" s="466"/>
      <c r="E750" s="466"/>
      <c r="F750" s="466"/>
      <c r="G750" s="466"/>
      <c r="H750" s="466"/>
      <c r="I750" s="466"/>
      <c r="J750" s="466"/>
      <c r="K750" s="466"/>
    </row>
    <row r="751" spans="2:11" ht="21">
      <c r="B751" s="466"/>
      <c r="C751" s="466"/>
      <c r="D751" s="466"/>
      <c r="E751" s="466"/>
      <c r="F751" s="466"/>
      <c r="G751" s="466"/>
      <c r="H751" s="466"/>
      <c r="I751" s="466"/>
      <c r="J751" s="466"/>
      <c r="K751" s="466"/>
    </row>
    <row r="753" spans="1:11" ht="21">
      <c r="A753" s="123"/>
      <c r="B753" s="676" t="s">
        <v>39</v>
      </c>
      <c r="C753" s="677"/>
      <c r="D753" s="146"/>
      <c r="E753" s="146"/>
      <c r="F753" s="146"/>
      <c r="G753" s="151" t="s">
        <v>40</v>
      </c>
      <c r="H753" s="146"/>
      <c r="I753" s="152"/>
      <c r="J753" s="153" t="s">
        <v>172</v>
      </c>
      <c r="K753" s="154"/>
    </row>
    <row r="754" spans="2:11" ht="21">
      <c r="B754" s="135"/>
      <c r="C754" s="662" t="s">
        <v>173</v>
      </c>
      <c r="D754" s="662"/>
      <c r="E754" s="662"/>
      <c r="F754" s="662"/>
      <c r="G754" s="663" t="s">
        <v>174</v>
      </c>
      <c r="H754" s="662"/>
      <c r="I754" s="664"/>
      <c r="J754" s="665" t="s">
        <v>175</v>
      </c>
      <c r="K754" s="666"/>
    </row>
    <row r="755" spans="2:11" ht="21">
      <c r="B755" s="661" t="s">
        <v>452</v>
      </c>
      <c r="C755" s="662"/>
      <c r="D755" s="662"/>
      <c r="E755" s="662"/>
      <c r="F755" s="662"/>
      <c r="G755" s="663" t="s">
        <v>364</v>
      </c>
      <c r="H755" s="662"/>
      <c r="I755" s="664"/>
      <c r="J755" s="665" t="str">
        <f>B755</f>
        <v>(นางสาวรัชนี  เผือกไธสง)</v>
      </c>
      <c r="K755" s="666"/>
    </row>
    <row r="756" spans="2:11" ht="21">
      <c r="B756" s="667" t="s">
        <v>453</v>
      </c>
      <c r="C756" s="668"/>
      <c r="D756" s="668"/>
      <c r="E756" s="668"/>
      <c r="F756" s="668"/>
      <c r="G756" s="669" t="s">
        <v>160</v>
      </c>
      <c r="H756" s="668"/>
      <c r="I756" s="670"/>
      <c r="J756" s="671" t="str">
        <f>B756</f>
        <v>นักวิชการเงินและบัญชี</v>
      </c>
      <c r="K756" s="672"/>
    </row>
    <row r="760" spans="1:11" ht="21">
      <c r="A760" s="673" t="s">
        <v>166</v>
      </c>
      <c r="B760" s="673"/>
      <c r="C760" s="673"/>
      <c r="D760" s="673"/>
      <c r="E760" s="673"/>
      <c r="F760" s="673"/>
      <c r="G760" s="673"/>
      <c r="H760" s="673"/>
      <c r="I760" s="673"/>
      <c r="J760" s="673"/>
      <c r="K760" s="673"/>
    </row>
    <row r="761" spans="1:11" ht="21">
      <c r="A761" s="123"/>
      <c r="B761" s="123"/>
      <c r="C761" s="123"/>
      <c r="D761" s="123"/>
      <c r="E761" s="123"/>
      <c r="F761" s="123"/>
      <c r="G761" s="123"/>
      <c r="H761" s="123"/>
      <c r="I761" s="124"/>
      <c r="J761" s="125"/>
      <c r="K761" s="126" t="s">
        <v>725</v>
      </c>
    </row>
    <row r="762" spans="1:11" ht="21">
      <c r="A762" s="123"/>
      <c r="B762" s="123"/>
      <c r="C762" s="123"/>
      <c r="D762" s="123"/>
      <c r="E762" s="123"/>
      <c r="F762" s="123"/>
      <c r="G762" s="123"/>
      <c r="H762" s="123"/>
      <c r="I762" s="124"/>
      <c r="J762" s="674" t="s">
        <v>698</v>
      </c>
      <c r="K762" s="674"/>
    </row>
    <row r="763" spans="1:11" ht="21">
      <c r="A763" s="123"/>
      <c r="B763" s="123" t="s">
        <v>167</v>
      </c>
      <c r="C763" s="123"/>
      <c r="D763" s="123"/>
      <c r="E763" s="123"/>
      <c r="F763" s="123"/>
      <c r="G763" s="123"/>
      <c r="H763" s="123"/>
      <c r="I763" s="124"/>
      <c r="J763" s="125"/>
      <c r="K763" s="125"/>
    </row>
    <row r="764" spans="1:11" ht="21">
      <c r="A764" s="675" t="s">
        <v>35</v>
      </c>
      <c r="B764" s="675"/>
      <c r="C764" s="675"/>
      <c r="D764" s="675"/>
      <c r="E764" s="675"/>
      <c r="F764" s="675"/>
      <c r="G764" s="675"/>
      <c r="H764" s="675"/>
      <c r="I764" s="127" t="s">
        <v>36</v>
      </c>
      <c r="J764" s="128" t="s">
        <v>37</v>
      </c>
      <c r="K764" s="128" t="s">
        <v>38</v>
      </c>
    </row>
    <row r="765" spans="1:11" ht="21">
      <c r="A765" s="130"/>
      <c r="B765" s="121"/>
      <c r="C765" s="121"/>
      <c r="D765" s="121"/>
      <c r="E765" s="121"/>
      <c r="F765" s="121"/>
      <c r="G765" s="121"/>
      <c r="H765" s="131"/>
      <c r="I765" s="132"/>
      <c r="J765" s="133"/>
      <c r="K765" s="134"/>
    </row>
    <row r="766" spans="1:11" ht="21">
      <c r="A766" s="135"/>
      <c r="B766" s="122" t="s">
        <v>168</v>
      </c>
      <c r="C766" s="122" t="s">
        <v>558</v>
      </c>
      <c r="F766" s="555"/>
      <c r="H766" s="136"/>
      <c r="I766" s="172"/>
      <c r="J766" s="138">
        <v>1135927.72</v>
      </c>
      <c r="K766" s="139"/>
    </row>
    <row r="767" spans="1:11" ht="21">
      <c r="A767" s="135"/>
      <c r="F767" s="555"/>
      <c r="H767" s="136"/>
      <c r="I767" s="172"/>
      <c r="J767" s="138"/>
      <c r="K767" s="139"/>
    </row>
    <row r="768" spans="1:11" ht="21">
      <c r="A768" s="135"/>
      <c r="C768" s="122" t="s">
        <v>169</v>
      </c>
      <c r="D768" s="122" t="s">
        <v>559</v>
      </c>
      <c r="H768" s="136"/>
      <c r="I768" s="556"/>
      <c r="J768" s="138"/>
      <c r="K768" s="139">
        <f>J766</f>
        <v>1135927.72</v>
      </c>
    </row>
    <row r="769" spans="1:11" ht="21">
      <c r="A769" s="135"/>
      <c r="H769" s="136"/>
      <c r="I769" s="137"/>
      <c r="J769" s="138"/>
      <c r="K769" s="139"/>
    </row>
    <row r="770" spans="1:11" ht="21">
      <c r="A770" s="135"/>
      <c r="H770" s="136"/>
      <c r="I770" s="137"/>
      <c r="J770" s="138"/>
      <c r="K770" s="139"/>
    </row>
    <row r="771" spans="1:11" ht="21">
      <c r="A771" s="135"/>
      <c r="H771" s="136"/>
      <c r="I771" s="137"/>
      <c r="J771" s="138"/>
      <c r="K771" s="139"/>
    </row>
    <row r="772" spans="1:11" ht="21">
      <c r="A772" s="135"/>
      <c r="H772" s="136"/>
      <c r="I772" s="137"/>
      <c r="J772" s="138"/>
      <c r="K772" s="139"/>
    </row>
    <row r="773" spans="1:11" ht="21">
      <c r="A773" s="135"/>
      <c r="H773" s="136"/>
      <c r="I773" s="137"/>
      <c r="J773" s="138"/>
      <c r="K773" s="139"/>
    </row>
    <row r="774" spans="1:11" ht="21">
      <c r="A774" s="135"/>
      <c r="H774" s="136"/>
      <c r="I774" s="137"/>
      <c r="J774" s="138"/>
      <c r="K774" s="139"/>
    </row>
    <row r="775" spans="1:11" ht="21">
      <c r="A775" s="135"/>
      <c r="H775" s="136"/>
      <c r="I775" s="137"/>
      <c r="J775" s="138"/>
      <c r="K775" s="139"/>
    </row>
    <row r="776" spans="1:11" ht="21">
      <c r="A776" s="135"/>
      <c r="H776" s="136"/>
      <c r="I776" s="137"/>
      <c r="J776" s="138"/>
      <c r="K776" s="139"/>
    </row>
    <row r="777" spans="1:11" ht="21">
      <c r="A777" s="135"/>
      <c r="H777" s="136"/>
      <c r="I777" s="137"/>
      <c r="J777" s="138"/>
      <c r="K777" s="139"/>
    </row>
    <row r="778" spans="1:11" ht="21">
      <c r="A778" s="135"/>
      <c r="H778" s="136"/>
      <c r="I778" s="137"/>
      <c r="J778" s="138"/>
      <c r="K778" s="139"/>
    </row>
    <row r="779" spans="1:11" ht="21">
      <c r="A779" s="135"/>
      <c r="H779" s="136"/>
      <c r="I779" s="137"/>
      <c r="J779" s="138"/>
      <c r="K779" s="139"/>
    </row>
    <row r="780" spans="1:11" ht="21">
      <c r="A780" s="140"/>
      <c r="B780" s="141"/>
      <c r="C780" s="141"/>
      <c r="D780" s="141"/>
      <c r="E780" s="141"/>
      <c r="F780" s="141"/>
      <c r="G780" s="141"/>
      <c r="H780" s="142"/>
      <c r="I780" s="143"/>
      <c r="J780" s="144"/>
      <c r="K780" s="145"/>
    </row>
    <row r="781" spans="1:11" ht="21">
      <c r="A781" s="146"/>
      <c r="B781" s="147" t="s">
        <v>170</v>
      </c>
      <c r="C781" s="123"/>
      <c r="D781" s="123" t="s">
        <v>171</v>
      </c>
      <c r="E781" s="123"/>
      <c r="F781" s="123"/>
      <c r="G781" s="123"/>
      <c r="H781" s="123"/>
      <c r="I781" s="124"/>
      <c r="J781" s="125"/>
      <c r="K781" s="148"/>
    </row>
    <row r="783" spans="3:11" ht="21">
      <c r="C783" s="662" t="s">
        <v>560</v>
      </c>
      <c r="D783" s="662"/>
      <c r="E783" s="662"/>
      <c r="F783" s="662"/>
      <c r="G783" s="662"/>
      <c r="H783" s="662"/>
      <c r="I783" s="662"/>
      <c r="J783" s="662"/>
      <c r="K783" s="662"/>
    </row>
    <row r="786" spans="2:11" ht="21">
      <c r="B786" s="676" t="s">
        <v>39</v>
      </c>
      <c r="C786" s="677"/>
      <c r="D786" s="146"/>
      <c r="E786" s="146"/>
      <c r="F786" s="146"/>
      <c r="G786" s="151" t="s">
        <v>40</v>
      </c>
      <c r="H786" s="146"/>
      <c r="I786" s="152"/>
      <c r="J786" s="153" t="s">
        <v>172</v>
      </c>
      <c r="K786" s="154"/>
    </row>
    <row r="787" spans="2:11" ht="21">
      <c r="B787" s="135"/>
      <c r="C787" s="662" t="s">
        <v>173</v>
      </c>
      <c r="D787" s="662"/>
      <c r="E787" s="662"/>
      <c r="F787" s="662"/>
      <c r="G787" s="663" t="s">
        <v>174</v>
      </c>
      <c r="H787" s="662"/>
      <c r="I787" s="664"/>
      <c r="J787" s="665" t="s">
        <v>175</v>
      </c>
      <c r="K787" s="666"/>
    </row>
    <row r="788" spans="2:11" ht="21">
      <c r="B788" s="661" t="s">
        <v>452</v>
      </c>
      <c r="C788" s="662"/>
      <c r="D788" s="662"/>
      <c r="E788" s="662"/>
      <c r="F788" s="662"/>
      <c r="G788" s="663" t="str">
        <f>G754</f>
        <v>………………………………..</v>
      </c>
      <c r="H788" s="662"/>
      <c r="I788" s="664"/>
      <c r="J788" s="665" t="str">
        <f>B788</f>
        <v>(นางสาวรัชนี  เผือกไธสง)</v>
      </c>
      <c r="K788" s="666"/>
    </row>
    <row r="789" spans="2:11" ht="21">
      <c r="B789" s="669" t="s">
        <v>562</v>
      </c>
      <c r="C789" s="668"/>
      <c r="D789" s="668"/>
      <c r="E789" s="668"/>
      <c r="F789" s="668"/>
      <c r="G789" s="669" t="s">
        <v>160</v>
      </c>
      <c r="H789" s="668"/>
      <c r="I789" s="670"/>
      <c r="J789" s="671" t="str">
        <f>B789</f>
        <v>นักวิชการเงินและบัญชีญชี</v>
      </c>
      <c r="K789" s="672"/>
    </row>
    <row r="790" spans="2:11" ht="21">
      <c r="B790" s="129"/>
      <c r="C790" s="129"/>
      <c r="D790" s="129"/>
      <c r="E790" s="129"/>
      <c r="F790" s="129"/>
      <c r="G790" s="129"/>
      <c r="H790" s="129"/>
      <c r="I790" s="129"/>
      <c r="J790" s="445"/>
      <c r="K790" s="445"/>
    </row>
    <row r="798" spans="1:11" ht="21">
      <c r="A798" s="673" t="s">
        <v>166</v>
      </c>
      <c r="B798" s="673"/>
      <c r="C798" s="673"/>
      <c r="D798" s="673"/>
      <c r="E798" s="673"/>
      <c r="F798" s="673"/>
      <c r="G798" s="673"/>
      <c r="H798" s="673"/>
      <c r="I798" s="673"/>
      <c r="J798" s="673"/>
      <c r="K798" s="673"/>
    </row>
    <row r="799" spans="1:11" ht="21">
      <c r="A799" s="123"/>
      <c r="B799" s="123"/>
      <c r="C799" s="123"/>
      <c r="D799" s="123"/>
      <c r="E799" s="123"/>
      <c r="F799" s="123"/>
      <c r="G799" s="123"/>
      <c r="H799" s="123"/>
      <c r="I799" s="124"/>
      <c r="J799" s="125"/>
      <c r="K799" s="126" t="s">
        <v>726</v>
      </c>
    </row>
    <row r="800" spans="1:11" ht="21">
      <c r="A800" s="123"/>
      <c r="B800" s="123"/>
      <c r="C800" s="123"/>
      <c r="D800" s="123"/>
      <c r="E800" s="123"/>
      <c r="F800" s="123"/>
      <c r="G800" s="123"/>
      <c r="H800" s="123"/>
      <c r="I800" s="124"/>
      <c r="J800" s="674" t="s">
        <v>699</v>
      </c>
      <c r="K800" s="674"/>
    </row>
    <row r="801" spans="1:11" ht="21">
      <c r="A801" s="123"/>
      <c r="B801" s="123" t="s">
        <v>167</v>
      </c>
      <c r="C801" s="123"/>
      <c r="D801" s="123"/>
      <c r="E801" s="123"/>
      <c r="F801" s="123"/>
      <c r="G801" s="123"/>
      <c r="H801" s="123"/>
      <c r="I801" s="124"/>
      <c r="J801" s="125"/>
      <c r="K801" s="125"/>
    </row>
    <row r="802" spans="1:11" ht="21">
      <c r="A802" s="675" t="s">
        <v>35</v>
      </c>
      <c r="B802" s="675"/>
      <c r="C802" s="675"/>
      <c r="D802" s="675"/>
      <c r="E802" s="675"/>
      <c r="F802" s="675"/>
      <c r="G802" s="675"/>
      <c r="H802" s="675"/>
      <c r="I802" s="127" t="s">
        <v>36</v>
      </c>
      <c r="J802" s="128" t="s">
        <v>37</v>
      </c>
      <c r="K802" s="128" t="s">
        <v>38</v>
      </c>
    </row>
    <row r="803" spans="1:11" ht="21">
      <c r="A803" s="130"/>
      <c r="B803" s="121"/>
      <c r="C803" s="121"/>
      <c r="D803" s="121"/>
      <c r="E803" s="121"/>
      <c r="F803" s="121"/>
      <c r="G803" s="121"/>
      <c r="H803" s="131"/>
      <c r="I803" s="132"/>
      <c r="J803" s="133"/>
      <c r="K803" s="134"/>
    </row>
    <row r="804" spans="1:11" ht="21">
      <c r="A804" s="135"/>
      <c r="B804" s="122" t="s">
        <v>168</v>
      </c>
      <c r="C804" s="122" t="s">
        <v>455</v>
      </c>
      <c r="H804" s="136"/>
      <c r="I804" s="137" t="s">
        <v>98</v>
      </c>
      <c r="J804" s="138">
        <f>'มาตรฐาน 2 '!H140</f>
        <v>1050216.02</v>
      </c>
      <c r="K804" s="139"/>
    </row>
    <row r="805" spans="1:11" ht="21">
      <c r="A805" s="135"/>
      <c r="H805" s="136"/>
      <c r="I805" s="137"/>
      <c r="J805" s="138"/>
      <c r="K805" s="139"/>
    </row>
    <row r="806" spans="1:11" ht="21">
      <c r="A806" s="135"/>
      <c r="C806" s="122" t="s">
        <v>169</v>
      </c>
      <c r="D806" s="122" t="s">
        <v>456</v>
      </c>
      <c r="H806" s="136"/>
      <c r="I806" s="137" t="s">
        <v>99</v>
      </c>
      <c r="J806" s="138"/>
      <c r="K806" s="139">
        <f>J804</f>
        <v>1050216.02</v>
      </c>
    </row>
    <row r="807" spans="1:11" ht="21">
      <c r="A807" s="135"/>
      <c r="H807" s="136"/>
      <c r="I807" s="137"/>
      <c r="J807" s="138"/>
      <c r="K807" s="139"/>
    </row>
    <row r="808" spans="1:11" ht="21">
      <c r="A808" s="135"/>
      <c r="H808" s="136"/>
      <c r="I808" s="137"/>
      <c r="J808" s="138"/>
      <c r="K808" s="139"/>
    </row>
    <row r="809" spans="1:11" ht="21">
      <c r="A809" s="135"/>
      <c r="H809" s="136"/>
      <c r="I809" s="137"/>
      <c r="J809" s="138"/>
      <c r="K809" s="139"/>
    </row>
    <row r="810" spans="1:11" ht="21">
      <c r="A810" s="135"/>
      <c r="H810" s="136"/>
      <c r="I810" s="137"/>
      <c r="J810" s="138"/>
      <c r="K810" s="139"/>
    </row>
    <row r="811" spans="1:11" ht="21">
      <c r="A811" s="135"/>
      <c r="H811" s="136"/>
      <c r="I811" s="137"/>
      <c r="J811" s="138"/>
      <c r="K811" s="139"/>
    </row>
    <row r="812" spans="1:11" ht="21">
      <c r="A812" s="135"/>
      <c r="H812" s="136"/>
      <c r="I812" s="137"/>
      <c r="J812" s="138"/>
      <c r="K812" s="139"/>
    </row>
    <row r="813" spans="1:11" ht="21">
      <c r="A813" s="135"/>
      <c r="H813" s="136"/>
      <c r="I813" s="137"/>
      <c r="J813" s="138"/>
      <c r="K813" s="139"/>
    </row>
    <row r="814" spans="1:11" ht="21">
      <c r="A814" s="135"/>
      <c r="H814" s="136"/>
      <c r="I814" s="137"/>
      <c r="J814" s="138"/>
      <c r="K814" s="139"/>
    </row>
    <row r="815" spans="1:11" ht="21">
      <c r="A815" s="135"/>
      <c r="H815" s="136"/>
      <c r="I815" s="137"/>
      <c r="J815" s="138"/>
      <c r="K815" s="139"/>
    </row>
    <row r="816" spans="1:11" ht="21">
      <c r="A816" s="135"/>
      <c r="H816" s="136"/>
      <c r="I816" s="137"/>
      <c r="J816" s="138"/>
      <c r="K816" s="139"/>
    </row>
    <row r="817" spans="1:11" ht="21">
      <c r="A817" s="135"/>
      <c r="H817" s="136"/>
      <c r="I817" s="137"/>
      <c r="J817" s="138"/>
      <c r="K817" s="139"/>
    </row>
    <row r="818" spans="1:11" ht="21">
      <c r="A818" s="135"/>
      <c r="H818" s="136"/>
      <c r="I818" s="137"/>
      <c r="J818" s="138"/>
      <c r="K818" s="139"/>
    </row>
    <row r="819" spans="1:11" ht="21">
      <c r="A819" s="140"/>
      <c r="B819" s="141"/>
      <c r="C819" s="141"/>
      <c r="D819" s="141"/>
      <c r="E819" s="141"/>
      <c r="F819" s="141"/>
      <c r="G819" s="141"/>
      <c r="H819" s="142"/>
      <c r="I819" s="143"/>
      <c r="J819" s="144"/>
      <c r="K819" s="145"/>
    </row>
    <row r="820" spans="1:11" ht="21">
      <c r="A820" s="146"/>
      <c r="B820" s="147" t="s">
        <v>170</v>
      </c>
      <c r="C820" s="123"/>
      <c r="D820" s="123" t="s">
        <v>171</v>
      </c>
      <c r="E820" s="123"/>
      <c r="F820" s="123"/>
      <c r="G820" s="123"/>
      <c r="H820" s="123"/>
      <c r="I820" s="124"/>
      <c r="J820" s="125"/>
      <c r="K820" s="148"/>
    </row>
    <row r="822" spans="2:11" ht="21">
      <c r="B822" s="466" t="s">
        <v>451</v>
      </c>
      <c r="C822" s="466"/>
      <c r="D822" s="466"/>
      <c r="E822" s="466"/>
      <c r="F822" s="466"/>
      <c r="G822" s="466"/>
      <c r="H822" s="466"/>
      <c r="I822" s="466"/>
      <c r="J822" s="466"/>
      <c r="K822" s="466"/>
    </row>
    <row r="824" spans="1:11" ht="21">
      <c r="A824" s="123"/>
      <c r="B824" s="676" t="s">
        <v>39</v>
      </c>
      <c r="C824" s="677"/>
      <c r="D824" s="146"/>
      <c r="E824" s="146"/>
      <c r="F824" s="146"/>
      <c r="G824" s="151" t="s">
        <v>40</v>
      </c>
      <c r="H824" s="146"/>
      <c r="I824" s="152"/>
      <c r="J824" s="153" t="s">
        <v>172</v>
      </c>
      <c r="K824" s="154"/>
    </row>
    <row r="825" spans="2:11" ht="21">
      <c r="B825" s="135"/>
      <c r="C825" s="662" t="s">
        <v>173</v>
      </c>
      <c r="D825" s="662"/>
      <c r="E825" s="662"/>
      <c r="F825" s="662"/>
      <c r="G825" s="663" t="s">
        <v>174</v>
      </c>
      <c r="H825" s="662"/>
      <c r="I825" s="664"/>
      <c r="J825" s="665" t="s">
        <v>175</v>
      </c>
      <c r="K825" s="666"/>
    </row>
    <row r="826" spans="2:11" ht="21">
      <c r="B826" s="661" t="s">
        <v>452</v>
      </c>
      <c r="C826" s="662"/>
      <c r="D826" s="662"/>
      <c r="E826" s="662"/>
      <c r="F826" s="662"/>
      <c r="G826" s="663" t="s">
        <v>364</v>
      </c>
      <c r="H826" s="662"/>
      <c r="I826" s="664"/>
      <c r="J826" s="665" t="str">
        <f>B826</f>
        <v>(นางสาวรัชนี  เผือกไธสง)</v>
      </c>
      <c r="K826" s="666"/>
    </row>
    <row r="827" spans="2:11" ht="21">
      <c r="B827" s="667" t="s">
        <v>453</v>
      </c>
      <c r="C827" s="668"/>
      <c r="D827" s="668"/>
      <c r="E827" s="668"/>
      <c r="F827" s="668"/>
      <c r="G827" s="669" t="s">
        <v>160</v>
      </c>
      <c r="H827" s="668"/>
      <c r="I827" s="670"/>
      <c r="J827" s="671" t="str">
        <f>B827</f>
        <v>นักวิชการเงินและบัญชี</v>
      </c>
      <c r="K827" s="672"/>
    </row>
    <row r="828" spans="2:11" ht="21">
      <c r="B828" s="460"/>
      <c r="C828" s="129"/>
      <c r="D828" s="129"/>
      <c r="E828" s="129"/>
      <c r="F828" s="129"/>
      <c r="G828" s="129"/>
      <c r="H828" s="129"/>
      <c r="I828" s="129"/>
      <c r="J828" s="445"/>
      <c r="K828" s="445"/>
    </row>
    <row r="829" spans="2:11" ht="21">
      <c r="B829" s="460"/>
      <c r="C829" s="129"/>
      <c r="D829" s="129"/>
      <c r="E829" s="129"/>
      <c r="F829" s="129"/>
      <c r="G829" s="129"/>
      <c r="H829" s="129"/>
      <c r="I829" s="129"/>
      <c r="J829" s="445"/>
      <c r="K829" s="445"/>
    </row>
    <row r="830" spans="2:11" ht="21">
      <c r="B830" s="460"/>
      <c r="C830" s="129"/>
      <c r="D830" s="129"/>
      <c r="E830" s="129"/>
      <c r="F830" s="129"/>
      <c r="G830" s="129"/>
      <c r="H830" s="129"/>
      <c r="I830" s="129"/>
      <c r="J830" s="445"/>
      <c r="K830" s="445"/>
    </row>
    <row r="836" spans="1:11" ht="21">
      <c r="A836" s="673" t="s">
        <v>166</v>
      </c>
      <c r="B836" s="673"/>
      <c r="C836" s="673"/>
      <c r="D836" s="673"/>
      <c r="E836" s="673"/>
      <c r="F836" s="673"/>
      <c r="G836" s="673"/>
      <c r="H836" s="673"/>
      <c r="I836" s="673"/>
      <c r="J836" s="673"/>
      <c r="K836" s="673"/>
    </row>
    <row r="837" spans="1:11" ht="21">
      <c r="A837" s="123"/>
      <c r="B837" s="123"/>
      <c r="C837" s="123"/>
      <c r="D837" s="123"/>
      <c r="E837" s="123"/>
      <c r="F837" s="123"/>
      <c r="G837" s="123"/>
      <c r="H837" s="123"/>
      <c r="I837" s="124"/>
      <c r="J837" s="125"/>
      <c r="K837" s="126" t="s">
        <v>727</v>
      </c>
    </row>
    <row r="838" spans="1:11" ht="21">
      <c r="A838" s="123"/>
      <c r="B838" s="123"/>
      <c r="C838" s="123"/>
      <c r="D838" s="123"/>
      <c r="E838" s="123"/>
      <c r="F838" s="123"/>
      <c r="G838" s="123"/>
      <c r="H838" s="123"/>
      <c r="I838" s="124"/>
      <c r="J838" s="674" t="s">
        <v>699</v>
      </c>
      <c r="K838" s="674"/>
    </row>
    <row r="839" spans="1:11" ht="21">
      <c r="A839" s="123"/>
      <c r="B839" s="123" t="s">
        <v>167</v>
      </c>
      <c r="C839" s="123"/>
      <c r="D839" s="123"/>
      <c r="E839" s="123"/>
      <c r="F839" s="123"/>
      <c r="G839" s="123"/>
      <c r="H839" s="123"/>
      <c r="I839" s="124"/>
      <c r="J839" s="125"/>
      <c r="K839" s="125"/>
    </row>
    <row r="840" spans="1:11" ht="21">
      <c r="A840" s="675" t="s">
        <v>35</v>
      </c>
      <c r="B840" s="675"/>
      <c r="C840" s="675"/>
      <c r="D840" s="675"/>
      <c r="E840" s="675"/>
      <c r="F840" s="675"/>
      <c r="G840" s="675"/>
      <c r="H840" s="675"/>
      <c r="I840" s="127" t="s">
        <v>36</v>
      </c>
      <c r="J840" s="128" t="s">
        <v>37</v>
      </c>
      <c r="K840" s="128" t="s">
        <v>38</v>
      </c>
    </row>
    <row r="841" spans="1:11" ht="21">
      <c r="A841" s="130"/>
      <c r="B841" s="121"/>
      <c r="C841" s="121"/>
      <c r="D841" s="121"/>
      <c r="E841" s="121"/>
      <c r="F841" s="121"/>
      <c r="G841" s="121"/>
      <c r="H841" s="131"/>
      <c r="I841" s="132"/>
      <c r="J841" s="133"/>
      <c r="K841" s="134"/>
    </row>
    <row r="842" spans="1:11" ht="21">
      <c r="A842" s="135"/>
      <c r="B842" s="122" t="s">
        <v>168</v>
      </c>
      <c r="C842" s="122" t="s">
        <v>457</v>
      </c>
      <c r="H842" s="136"/>
      <c r="I842" s="137" t="s">
        <v>98</v>
      </c>
      <c r="J842" s="138">
        <f>'มาตรฐาน 2 '!H139</f>
        <v>1061813.62</v>
      </c>
      <c r="K842" s="139"/>
    </row>
    <row r="843" spans="1:11" ht="21">
      <c r="A843" s="135"/>
      <c r="H843" s="136"/>
      <c r="I843" s="137"/>
      <c r="J843" s="138"/>
      <c r="K843" s="139"/>
    </row>
    <row r="844" spans="1:11" ht="21">
      <c r="A844" s="135"/>
      <c r="C844" s="122" t="s">
        <v>169</v>
      </c>
      <c r="D844" s="122" t="s">
        <v>450</v>
      </c>
      <c r="H844" s="136"/>
      <c r="I844" s="137" t="s">
        <v>99</v>
      </c>
      <c r="J844" s="138"/>
      <c r="K844" s="139">
        <f>J842</f>
        <v>1061813.62</v>
      </c>
    </row>
    <row r="845" spans="1:11" ht="21">
      <c r="A845" s="135"/>
      <c r="H845" s="136"/>
      <c r="I845" s="137"/>
      <c r="J845" s="138"/>
      <c r="K845" s="139"/>
    </row>
    <row r="846" spans="1:11" ht="21">
      <c r="A846" s="135"/>
      <c r="H846" s="136"/>
      <c r="I846" s="137"/>
      <c r="J846" s="138"/>
      <c r="K846" s="139"/>
    </row>
    <row r="847" spans="1:11" ht="21">
      <c r="A847" s="135"/>
      <c r="H847" s="136"/>
      <c r="I847" s="137"/>
      <c r="J847" s="138"/>
      <c r="K847" s="139"/>
    </row>
    <row r="848" spans="1:11" ht="21">
      <c r="A848" s="135"/>
      <c r="H848" s="136"/>
      <c r="I848" s="137"/>
      <c r="J848" s="138"/>
      <c r="K848" s="139"/>
    </row>
    <row r="849" spans="1:11" ht="21">
      <c r="A849" s="135"/>
      <c r="H849" s="136"/>
      <c r="I849" s="137"/>
      <c r="J849" s="138"/>
      <c r="K849" s="139"/>
    </row>
    <row r="850" spans="1:11" ht="21">
      <c r="A850" s="135"/>
      <c r="H850" s="136"/>
      <c r="I850" s="137"/>
      <c r="J850" s="138"/>
      <c r="K850" s="139"/>
    </row>
    <row r="851" spans="1:11" ht="21">
      <c r="A851" s="135"/>
      <c r="H851" s="136"/>
      <c r="I851" s="137"/>
      <c r="J851" s="138"/>
      <c r="K851" s="139"/>
    </row>
    <row r="852" spans="1:11" ht="21">
      <c r="A852" s="135"/>
      <c r="H852" s="136"/>
      <c r="I852" s="137"/>
      <c r="J852" s="138"/>
      <c r="K852" s="139"/>
    </row>
    <row r="853" spans="1:11" ht="21">
      <c r="A853" s="135"/>
      <c r="H853" s="136"/>
      <c r="I853" s="137"/>
      <c r="J853" s="138"/>
      <c r="K853" s="139"/>
    </row>
    <row r="854" spans="1:11" ht="21">
      <c r="A854" s="135"/>
      <c r="H854" s="136"/>
      <c r="I854" s="137"/>
      <c r="J854" s="138"/>
      <c r="K854" s="139"/>
    </row>
    <row r="855" spans="1:11" ht="21">
      <c r="A855" s="135"/>
      <c r="H855" s="136"/>
      <c r="I855" s="137"/>
      <c r="J855" s="138"/>
      <c r="K855" s="139"/>
    </row>
    <row r="856" spans="1:11" ht="21">
      <c r="A856" s="135"/>
      <c r="H856" s="136"/>
      <c r="I856" s="137"/>
      <c r="J856" s="138"/>
      <c r="K856" s="139"/>
    </row>
    <row r="857" spans="1:11" ht="21">
      <c r="A857" s="140"/>
      <c r="B857" s="141"/>
      <c r="C857" s="141"/>
      <c r="D857" s="141"/>
      <c r="E857" s="141"/>
      <c r="F857" s="141"/>
      <c r="G857" s="141"/>
      <c r="H857" s="142"/>
      <c r="I857" s="143"/>
      <c r="J857" s="144"/>
      <c r="K857" s="145"/>
    </row>
    <row r="858" spans="1:11" ht="21">
      <c r="A858" s="146"/>
      <c r="B858" s="147" t="s">
        <v>170</v>
      </c>
      <c r="C858" s="123"/>
      <c r="D858" s="123" t="s">
        <v>171</v>
      </c>
      <c r="E858" s="123"/>
      <c r="F858" s="123"/>
      <c r="G858" s="123"/>
      <c r="H858" s="123"/>
      <c r="I858" s="124"/>
      <c r="J858" s="125"/>
      <c r="K858" s="148"/>
    </row>
    <row r="860" spans="2:11" ht="21">
      <c r="B860" s="466" t="s">
        <v>458</v>
      </c>
      <c r="C860" s="466"/>
      <c r="D860" s="466"/>
      <c r="E860" s="466"/>
      <c r="F860" s="466"/>
      <c r="G860" s="466"/>
      <c r="H860" s="466"/>
      <c r="I860" s="466"/>
      <c r="J860" s="466"/>
      <c r="K860" s="466"/>
    </row>
    <row r="862" spans="1:11" ht="21">
      <c r="A862" s="123"/>
      <c r="B862" s="676" t="s">
        <v>39</v>
      </c>
      <c r="C862" s="677"/>
      <c r="D862" s="146"/>
      <c r="E862" s="146"/>
      <c r="F862" s="146"/>
      <c r="G862" s="151" t="s">
        <v>40</v>
      </c>
      <c r="H862" s="146"/>
      <c r="I862" s="152"/>
      <c r="J862" s="153" t="s">
        <v>172</v>
      </c>
      <c r="K862" s="154"/>
    </row>
    <row r="863" spans="2:11" ht="21">
      <c r="B863" s="135"/>
      <c r="C863" s="662" t="s">
        <v>173</v>
      </c>
      <c r="D863" s="662"/>
      <c r="E863" s="662"/>
      <c r="F863" s="662"/>
      <c r="G863" s="663" t="s">
        <v>174</v>
      </c>
      <c r="H863" s="662"/>
      <c r="I863" s="664"/>
      <c r="J863" s="665" t="s">
        <v>175</v>
      </c>
      <c r="K863" s="666"/>
    </row>
    <row r="864" spans="2:11" ht="21">
      <c r="B864" s="661" t="s">
        <v>452</v>
      </c>
      <c r="C864" s="662"/>
      <c r="D864" s="662"/>
      <c r="E864" s="662"/>
      <c r="F864" s="662"/>
      <c r="G864" s="663" t="s">
        <v>364</v>
      </c>
      <c r="H864" s="662"/>
      <c r="I864" s="664"/>
      <c r="J864" s="665" t="str">
        <f>B864</f>
        <v>(นางสาวรัชนี  เผือกไธสง)</v>
      </c>
      <c r="K864" s="666"/>
    </row>
    <row r="865" spans="2:11" ht="21">
      <c r="B865" s="667" t="s">
        <v>453</v>
      </c>
      <c r="C865" s="668"/>
      <c r="D865" s="668"/>
      <c r="E865" s="668"/>
      <c r="F865" s="668"/>
      <c r="G865" s="669" t="s">
        <v>160</v>
      </c>
      <c r="H865" s="668"/>
      <c r="I865" s="670"/>
      <c r="J865" s="671" t="str">
        <f>B865</f>
        <v>นักวิชการเงินและบัญชี</v>
      </c>
      <c r="K865" s="672"/>
    </row>
    <row r="866" spans="2:11" ht="21">
      <c r="B866" s="460"/>
      <c r="C866" s="129"/>
      <c r="D866" s="129"/>
      <c r="E866" s="129"/>
      <c r="F866" s="129"/>
      <c r="G866" s="129"/>
      <c r="H866" s="129"/>
      <c r="I866" s="129"/>
      <c r="J866" s="445"/>
      <c r="K866" s="445"/>
    </row>
    <row r="874" spans="1:11" ht="21">
      <c r="A874" s="673" t="s">
        <v>166</v>
      </c>
      <c r="B874" s="673"/>
      <c r="C874" s="673"/>
      <c r="D874" s="673"/>
      <c r="E874" s="673"/>
      <c r="F874" s="673"/>
      <c r="G874" s="673"/>
      <c r="H874" s="673"/>
      <c r="I874" s="673"/>
      <c r="J874" s="673"/>
      <c r="K874" s="673"/>
    </row>
    <row r="875" spans="1:11" ht="21">
      <c r="A875" s="123"/>
      <c r="B875" s="123"/>
      <c r="C875" s="123"/>
      <c r="D875" s="123"/>
      <c r="E875" s="123"/>
      <c r="F875" s="123"/>
      <c r="G875" s="123"/>
      <c r="H875" s="123"/>
      <c r="I875" s="124"/>
      <c r="J875" s="125"/>
      <c r="K875" s="126" t="s">
        <v>729</v>
      </c>
    </row>
    <row r="876" spans="1:11" ht="21">
      <c r="A876" s="123"/>
      <c r="B876" s="123"/>
      <c r="C876" s="123"/>
      <c r="D876" s="123"/>
      <c r="E876" s="123"/>
      <c r="F876" s="123"/>
      <c r="G876" s="123"/>
      <c r="H876" s="123"/>
      <c r="I876" s="124"/>
      <c r="J876" s="674" t="s">
        <v>730</v>
      </c>
      <c r="K876" s="674"/>
    </row>
    <row r="877" spans="1:11" ht="21">
      <c r="A877" s="123"/>
      <c r="B877" s="123" t="s">
        <v>167</v>
      </c>
      <c r="C877" s="123"/>
      <c r="D877" s="123"/>
      <c r="E877" s="123"/>
      <c r="F877" s="123"/>
      <c r="G877" s="123"/>
      <c r="H877" s="123"/>
      <c r="I877" s="124"/>
      <c r="J877" s="125"/>
      <c r="K877" s="125"/>
    </row>
    <row r="878" spans="1:11" ht="21">
      <c r="A878" s="675" t="s">
        <v>35</v>
      </c>
      <c r="B878" s="675"/>
      <c r="C878" s="675"/>
      <c r="D878" s="675"/>
      <c r="E878" s="675"/>
      <c r="F878" s="675"/>
      <c r="G878" s="675"/>
      <c r="H878" s="675"/>
      <c r="I878" s="127" t="s">
        <v>36</v>
      </c>
      <c r="J878" s="128" t="s">
        <v>37</v>
      </c>
      <c r="K878" s="128" t="s">
        <v>38</v>
      </c>
    </row>
    <row r="879" spans="1:11" ht="21">
      <c r="A879" s="130"/>
      <c r="B879" s="121"/>
      <c r="C879" s="121"/>
      <c r="D879" s="121"/>
      <c r="E879" s="121"/>
      <c r="F879" s="121"/>
      <c r="G879" s="121"/>
      <c r="H879" s="131"/>
      <c r="I879" s="132"/>
      <c r="J879" s="133"/>
      <c r="K879" s="134"/>
    </row>
    <row r="880" spans="1:11" ht="21">
      <c r="A880" s="135"/>
      <c r="B880" s="122" t="s">
        <v>168</v>
      </c>
      <c r="C880" s="122" t="s">
        <v>52</v>
      </c>
      <c r="H880" s="136"/>
      <c r="I880" s="137"/>
      <c r="J880" s="138">
        <v>13874</v>
      </c>
      <c r="K880" s="139"/>
    </row>
    <row r="881" spans="1:11" ht="21">
      <c r="A881" s="135"/>
      <c r="H881" s="136"/>
      <c r="I881" s="137"/>
      <c r="J881" s="138"/>
      <c r="K881" s="139"/>
    </row>
    <row r="882" spans="1:11" ht="21">
      <c r="A882" s="135"/>
      <c r="C882" s="122" t="s">
        <v>169</v>
      </c>
      <c r="D882" s="122" t="s">
        <v>54</v>
      </c>
      <c r="H882" s="136"/>
      <c r="I882" s="137"/>
      <c r="J882" s="138"/>
      <c r="K882" s="139">
        <f>J880</f>
        <v>13874</v>
      </c>
    </row>
    <row r="883" spans="1:11" ht="21">
      <c r="A883" s="135"/>
      <c r="H883" s="136"/>
      <c r="I883" s="137"/>
      <c r="J883" s="138"/>
      <c r="K883" s="139"/>
    </row>
    <row r="884" spans="1:11" ht="21">
      <c r="A884" s="135"/>
      <c r="H884" s="136"/>
      <c r="I884" s="137"/>
      <c r="J884" s="138"/>
      <c r="K884" s="139"/>
    </row>
    <row r="885" spans="1:11" ht="21">
      <c r="A885" s="135"/>
      <c r="H885" s="136"/>
      <c r="I885" s="137"/>
      <c r="J885" s="138"/>
      <c r="K885" s="139"/>
    </row>
    <row r="886" spans="1:11" ht="21">
      <c r="A886" s="135"/>
      <c r="H886" s="136"/>
      <c r="I886" s="137"/>
      <c r="J886" s="138"/>
      <c r="K886" s="139"/>
    </row>
    <row r="887" spans="1:11" ht="21">
      <c r="A887" s="135"/>
      <c r="H887" s="136"/>
      <c r="I887" s="137"/>
      <c r="J887" s="138"/>
      <c r="K887" s="139"/>
    </row>
    <row r="888" spans="1:11" ht="21">
      <c r="A888" s="135"/>
      <c r="H888" s="136"/>
      <c r="I888" s="137"/>
      <c r="J888" s="138"/>
      <c r="K888" s="139"/>
    </row>
    <row r="889" spans="1:11" ht="21">
      <c r="A889" s="135"/>
      <c r="H889" s="136"/>
      <c r="I889" s="137"/>
      <c r="J889" s="138"/>
      <c r="K889" s="139"/>
    </row>
    <row r="890" spans="1:11" ht="21">
      <c r="A890" s="135"/>
      <c r="H890" s="136"/>
      <c r="I890" s="137"/>
      <c r="J890" s="138"/>
      <c r="K890" s="139"/>
    </row>
    <row r="891" spans="1:11" ht="21">
      <c r="A891" s="135"/>
      <c r="H891" s="136"/>
      <c r="I891" s="137"/>
      <c r="J891" s="138"/>
      <c r="K891" s="139"/>
    </row>
    <row r="892" spans="1:11" ht="21">
      <c r="A892" s="135"/>
      <c r="H892" s="136"/>
      <c r="I892" s="137"/>
      <c r="J892" s="138"/>
      <c r="K892" s="139"/>
    </row>
    <row r="893" spans="1:11" ht="21">
      <c r="A893" s="135"/>
      <c r="H893" s="136"/>
      <c r="I893" s="137"/>
      <c r="J893" s="138"/>
      <c r="K893" s="139"/>
    </row>
    <row r="894" spans="1:11" ht="21">
      <c r="A894" s="135"/>
      <c r="H894" s="136"/>
      <c r="I894" s="137"/>
      <c r="J894" s="138"/>
      <c r="K894" s="139"/>
    </row>
    <row r="895" spans="1:11" ht="21">
      <c r="A895" s="140"/>
      <c r="B895" s="141"/>
      <c r="C895" s="141"/>
      <c r="D895" s="141"/>
      <c r="E895" s="141"/>
      <c r="F895" s="141"/>
      <c r="G895" s="141"/>
      <c r="H895" s="142"/>
      <c r="I895" s="143"/>
      <c r="J895" s="144"/>
      <c r="K895" s="145"/>
    </row>
    <row r="896" spans="1:11" ht="21">
      <c r="A896" s="146"/>
      <c r="B896" s="147" t="s">
        <v>170</v>
      </c>
      <c r="C896" s="123"/>
      <c r="D896" s="123" t="s">
        <v>171</v>
      </c>
      <c r="E896" s="123"/>
      <c r="F896" s="123"/>
      <c r="G896" s="123"/>
      <c r="H896" s="123"/>
      <c r="I896" s="124"/>
      <c r="J896" s="125"/>
      <c r="K896" s="148"/>
    </row>
    <row r="898" spans="2:11" ht="21">
      <c r="B898" s="466"/>
      <c r="C898" s="554" t="s">
        <v>552</v>
      </c>
      <c r="D898" s="554"/>
      <c r="E898" s="466"/>
      <c r="F898" s="466"/>
      <c r="G898" s="466"/>
      <c r="H898" s="466"/>
      <c r="I898" s="466"/>
      <c r="J898" s="466"/>
      <c r="K898" s="466"/>
    </row>
    <row r="899" spans="2:11" ht="21">
      <c r="B899" s="466"/>
      <c r="C899" s="466"/>
      <c r="D899" s="466"/>
      <c r="E899" s="466"/>
      <c r="F899" s="466"/>
      <c r="G899" s="466"/>
      <c r="H899" s="466"/>
      <c r="I899" s="466"/>
      <c r="J899" s="466"/>
      <c r="K899" s="466"/>
    </row>
    <row r="900" spans="2:11" ht="21">
      <c r="B900" s="466"/>
      <c r="C900" s="571"/>
      <c r="D900" s="554" t="s">
        <v>731</v>
      </c>
      <c r="E900" s="554"/>
      <c r="F900" s="554"/>
      <c r="G900" s="554"/>
      <c r="H900" s="554"/>
      <c r="I900" s="554"/>
      <c r="J900" s="466"/>
      <c r="K900" s="466"/>
    </row>
    <row r="901" spans="2:11" ht="21">
      <c r="B901" s="466"/>
      <c r="C901" s="570"/>
      <c r="D901" s="554"/>
      <c r="E901" s="466"/>
      <c r="F901" s="466"/>
      <c r="G901" s="466"/>
      <c r="H901" s="466"/>
      <c r="I901" s="466"/>
      <c r="J901" s="466"/>
      <c r="K901" s="466"/>
    </row>
    <row r="902" spans="2:11" ht="21">
      <c r="B902" s="466"/>
      <c r="C902" s="466"/>
      <c r="D902" s="466"/>
      <c r="E902" s="466"/>
      <c r="F902" s="466"/>
      <c r="G902" s="466"/>
      <c r="H902" s="466"/>
      <c r="I902" s="466"/>
      <c r="J902" s="466"/>
      <c r="K902" s="466"/>
    </row>
    <row r="903" spans="2:11" ht="21">
      <c r="B903" s="466"/>
      <c r="C903" s="466"/>
      <c r="D903" s="466"/>
      <c r="E903" s="466"/>
      <c r="F903" s="466"/>
      <c r="G903" s="466"/>
      <c r="H903" s="466"/>
      <c r="I903" s="466"/>
      <c r="J903" s="466"/>
      <c r="K903" s="466"/>
    </row>
    <row r="905" spans="1:11" ht="21">
      <c r="A905" s="123"/>
      <c r="B905" s="676" t="s">
        <v>39</v>
      </c>
      <c r="C905" s="677"/>
      <c r="D905" s="146"/>
      <c r="E905" s="146"/>
      <c r="F905" s="146"/>
      <c r="G905" s="151" t="s">
        <v>40</v>
      </c>
      <c r="H905" s="146"/>
      <c r="I905" s="152"/>
      <c r="J905" s="153" t="s">
        <v>172</v>
      </c>
      <c r="K905" s="154"/>
    </row>
    <row r="906" spans="2:11" ht="21">
      <c r="B906" s="135"/>
      <c r="C906" s="662" t="s">
        <v>173</v>
      </c>
      <c r="D906" s="662"/>
      <c r="E906" s="662"/>
      <c r="F906" s="662"/>
      <c r="G906" s="663" t="s">
        <v>174</v>
      </c>
      <c r="H906" s="662"/>
      <c r="I906" s="664"/>
      <c r="J906" s="665" t="s">
        <v>175</v>
      </c>
      <c r="K906" s="666"/>
    </row>
    <row r="907" spans="2:11" ht="21">
      <c r="B907" s="661" t="s">
        <v>452</v>
      </c>
      <c r="C907" s="662"/>
      <c r="D907" s="662"/>
      <c r="E907" s="662"/>
      <c r="F907" s="662"/>
      <c r="G907" s="663" t="s">
        <v>364</v>
      </c>
      <c r="H907" s="662"/>
      <c r="I907" s="664"/>
      <c r="J907" s="665" t="str">
        <f>B907</f>
        <v>(นางสาวรัชนี  เผือกไธสง)</v>
      </c>
      <c r="K907" s="666"/>
    </row>
    <row r="908" spans="2:11" ht="21">
      <c r="B908" s="667" t="s">
        <v>453</v>
      </c>
      <c r="C908" s="668"/>
      <c r="D908" s="668"/>
      <c r="E908" s="668"/>
      <c r="F908" s="668"/>
      <c r="G908" s="669" t="s">
        <v>160</v>
      </c>
      <c r="H908" s="668"/>
      <c r="I908" s="670"/>
      <c r="J908" s="671" t="str">
        <f>B908</f>
        <v>นักวิชการเงินและบัญชี</v>
      </c>
      <c r="K908" s="672"/>
    </row>
    <row r="912" spans="1:11" ht="21">
      <c r="A912" s="673" t="s">
        <v>166</v>
      </c>
      <c r="B912" s="673"/>
      <c r="C912" s="673"/>
      <c r="D912" s="673"/>
      <c r="E912" s="673"/>
      <c r="F912" s="673"/>
      <c r="G912" s="673"/>
      <c r="H912" s="673"/>
      <c r="I912" s="673"/>
      <c r="J912" s="673"/>
      <c r="K912" s="673"/>
    </row>
    <row r="913" spans="1:11" ht="21">
      <c r="A913" s="123"/>
      <c r="B913" s="123"/>
      <c r="C913" s="123"/>
      <c r="D913" s="123"/>
      <c r="E913" s="123"/>
      <c r="F913" s="123"/>
      <c r="G913" s="123"/>
      <c r="H913" s="123"/>
      <c r="I913" s="124"/>
      <c r="J913" s="125"/>
      <c r="K913" s="126" t="s">
        <v>732</v>
      </c>
    </row>
    <row r="914" spans="1:11" ht="21">
      <c r="A914" s="123"/>
      <c r="B914" s="123"/>
      <c r="C914" s="123"/>
      <c r="D914" s="123"/>
      <c r="E914" s="123"/>
      <c r="F914" s="123"/>
      <c r="G914" s="123"/>
      <c r="H914" s="123"/>
      <c r="I914" s="124"/>
      <c r="J914" s="674" t="s">
        <v>733</v>
      </c>
      <c r="K914" s="674"/>
    </row>
    <row r="915" spans="1:11" ht="21">
      <c r="A915" s="123"/>
      <c r="B915" s="123" t="s">
        <v>167</v>
      </c>
      <c r="C915" s="123"/>
      <c r="D915" s="123"/>
      <c r="E915" s="123"/>
      <c r="F915" s="123"/>
      <c r="G915" s="123"/>
      <c r="H915" s="123"/>
      <c r="I915" s="124"/>
      <c r="J915" s="125"/>
      <c r="K915" s="125"/>
    </row>
    <row r="916" spans="1:11" ht="21">
      <c r="A916" s="675" t="s">
        <v>35</v>
      </c>
      <c r="B916" s="675"/>
      <c r="C916" s="675"/>
      <c r="D916" s="675"/>
      <c r="E916" s="675"/>
      <c r="F916" s="675"/>
      <c r="G916" s="675"/>
      <c r="H916" s="675"/>
      <c r="I916" s="127" t="s">
        <v>36</v>
      </c>
      <c r="J916" s="128" t="s">
        <v>37</v>
      </c>
      <c r="K916" s="128" t="s">
        <v>38</v>
      </c>
    </row>
    <row r="917" spans="1:11" ht="21">
      <c r="A917" s="130"/>
      <c r="B917" s="121"/>
      <c r="C917" s="121"/>
      <c r="D917" s="121"/>
      <c r="E917" s="121"/>
      <c r="F917" s="121"/>
      <c r="G917" s="121"/>
      <c r="H917" s="131"/>
      <c r="I917" s="132"/>
      <c r="J917" s="133"/>
      <c r="K917" s="134"/>
    </row>
    <row r="918" spans="1:11" ht="21">
      <c r="A918" s="135"/>
      <c r="B918" s="122" t="s">
        <v>168</v>
      </c>
      <c r="C918" s="122" t="s">
        <v>52</v>
      </c>
      <c r="H918" s="136"/>
      <c r="I918" s="137"/>
      <c r="J918" s="138">
        <v>12728</v>
      </c>
      <c r="K918" s="139"/>
    </row>
    <row r="919" spans="1:11" ht="21">
      <c r="A919" s="135"/>
      <c r="H919" s="136"/>
      <c r="I919" s="137"/>
      <c r="J919" s="138"/>
      <c r="K919" s="139"/>
    </row>
    <row r="920" spans="1:11" ht="21">
      <c r="A920" s="135"/>
      <c r="C920" s="122" t="s">
        <v>169</v>
      </c>
      <c r="D920" s="122" t="s">
        <v>54</v>
      </c>
      <c r="H920" s="136"/>
      <c r="I920" s="137"/>
      <c r="J920" s="138"/>
      <c r="K920" s="139">
        <f>J918</f>
        <v>12728</v>
      </c>
    </row>
    <row r="921" spans="1:11" ht="21">
      <c r="A921" s="135"/>
      <c r="H921" s="136"/>
      <c r="I921" s="137"/>
      <c r="J921" s="138"/>
      <c r="K921" s="139"/>
    </row>
    <row r="922" spans="1:11" ht="21">
      <c r="A922" s="135"/>
      <c r="H922" s="136"/>
      <c r="I922" s="137"/>
      <c r="J922" s="138"/>
      <c r="K922" s="139"/>
    </row>
    <row r="923" spans="1:11" ht="21">
      <c r="A923" s="135"/>
      <c r="H923" s="136"/>
      <c r="I923" s="137"/>
      <c r="J923" s="138"/>
      <c r="K923" s="139"/>
    </row>
    <row r="924" spans="1:11" ht="21">
      <c r="A924" s="135"/>
      <c r="H924" s="136"/>
      <c r="I924" s="137"/>
      <c r="J924" s="138"/>
      <c r="K924" s="139"/>
    </row>
    <row r="925" spans="1:11" ht="21">
      <c r="A925" s="135"/>
      <c r="H925" s="136"/>
      <c r="I925" s="137"/>
      <c r="J925" s="138"/>
      <c r="K925" s="139"/>
    </row>
    <row r="926" spans="1:11" ht="21">
      <c r="A926" s="135"/>
      <c r="H926" s="136"/>
      <c r="I926" s="137"/>
      <c r="J926" s="138"/>
      <c r="K926" s="139"/>
    </row>
    <row r="927" spans="1:11" ht="21">
      <c r="A927" s="135"/>
      <c r="H927" s="136"/>
      <c r="I927" s="137"/>
      <c r="J927" s="138"/>
      <c r="K927" s="139"/>
    </row>
    <row r="928" spans="1:11" ht="21">
      <c r="A928" s="135"/>
      <c r="H928" s="136"/>
      <c r="I928" s="137"/>
      <c r="J928" s="138"/>
      <c r="K928" s="139"/>
    </row>
    <row r="929" spans="1:11" ht="21">
      <c r="A929" s="135"/>
      <c r="H929" s="136"/>
      <c r="I929" s="137"/>
      <c r="J929" s="138"/>
      <c r="K929" s="139"/>
    </row>
    <row r="930" spans="1:11" ht="21">
      <c r="A930" s="135"/>
      <c r="H930" s="136"/>
      <c r="I930" s="137"/>
      <c r="J930" s="138"/>
      <c r="K930" s="139"/>
    </row>
    <row r="931" spans="1:11" ht="21">
      <c r="A931" s="135"/>
      <c r="H931" s="136"/>
      <c r="I931" s="137"/>
      <c r="J931" s="138"/>
      <c r="K931" s="139"/>
    </row>
    <row r="932" spans="1:11" ht="21">
      <c r="A932" s="135"/>
      <c r="H932" s="136"/>
      <c r="I932" s="137"/>
      <c r="J932" s="138"/>
      <c r="K932" s="139"/>
    </row>
    <row r="933" spans="1:11" ht="21">
      <c r="A933" s="140"/>
      <c r="B933" s="141"/>
      <c r="C933" s="141"/>
      <c r="D933" s="141"/>
      <c r="E933" s="141"/>
      <c r="F933" s="141"/>
      <c r="G933" s="141"/>
      <c r="H933" s="142"/>
      <c r="I933" s="143"/>
      <c r="J933" s="144"/>
      <c r="K933" s="145"/>
    </row>
    <row r="934" spans="1:11" ht="21">
      <c r="A934" s="146"/>
      <c r="B934" s="147" t="s">
        <v>170</v>
      </c>
      <c r="C934" s="123"/>
      <c r="D934" s="123" t="s">
        <v>171</v>
      </c>
      <c r="E934" s="123"/>
      <c r="F934" s="123"/>
      <c r="G934" s="123"/>
      <c r="H934" s="123"/>
      <c r="I934" s="124"/>
      <c r="J934" s="125"/>
      <c r="K934" s="148"/>
    </row>
    <row r="936" spans="2:11" ht="21">
      <c r="B936" s="466"/>
      <c r="C936" s="554" t="s">
        <v>552</v>
      </c>
      <c r="D936" s="554"/>
      <c r="E936" s="466"/>
      <c r="F936" s="466"/>
      <c r="G936" s="466"/>
      <c r="H936" s="466"/>
      <c r="I936" s="466"/>
      <c r="J936" s="466"/>
      <c r="K936" s="466"/>
    </row>
    <row r="937" spans="2:11" ht="21">
      <c r="B937" s="466"/>
      <c r="C937" s="466"/>
      <c r="D937" s="466"/>
      <c r="E937" s="466"/>
      <c r="F937" s="466"/>
      <c r="G937" s="466"/>
      <c r="H937" s="466"/>
      <c r="I937" s="466"/>
      <c r="J937" s="466"/>
      <c r="K937" s="466"/>
    </row>
    <row r="938" spans="2:11" ht="21">
      <c r="B938" s="466"/>
      <c r="C938" s="571"/>
      <c r="D938" s="554" t="s">
        <v>734</v>
      </c>
      <c r="E938" s="554"/>
      <c r="F938" s="554"/>
      <c r="G938" s="554"/>
      <c r="H938" s="554"/>
      <c r="I938" s="554"/>
      <c r="J938" s="466"/>
      <c r="K938" s="466"/>
    </row>
    <row r="939" spans="2:11" ht="21">
      <c r="B939" s="466"/>
      <c r="C939" s="570"/>
      <c r="D939" s="554"/>
      <c r="E939" s="466"/>
      <c r="F939" s="466"/>
      <c r="G939" s="466"/>
      <c r="H939" s="466"/>
      <c r="I939" s="466"/>
      <c r="J939" s="466"/>
      <c r="K939" s="466"/>
    </row>
    <row r="940" spans="2:11" ht="21">
      <c r="B940" s="466"/>
      <c r="C940" s="466"/>
      <c r="D940" s="466"/>
      <c r="E940" s="466"/>
      <c r="F940" s="466"/>
      <c r="G940" s="466"/>
      <c r="H940" s="466"/>
      <c r="I940" s="466"/>
      <c r="J940" s="466"/>
      <c r="K940" s="466"/>
    </row>
    <row r="941" spans="2:11" ht="21">
      <c r="B941" s="466"/>
      <c r="C941" s="466"/>
      <c r="D941" s="466"/>
      <c r="E941" s="466"/>
      <c r="F941" s="466"/>
      <c r="G941" s="466"/>
      <c r="H941" s="466"/>
      <c r="I941" s="466"/>
      <c r="J941" s="466"/>
      <c r="K941" s="466"/>
    </row>
    <row r="943" spans="1:11" ht="21">
      <c r="A943" s="123"/>
      <c r="B943" s="676" t="s">
        <v>39</v>
      </c>
      <c r="C943" s="677"/>
      <c r="D943" s="146"/>
      <c r="E943" s="146"/>
      <c r="F943" s="146"/>
      <c r="G943" s="151" t="s">
        <v>40</v>
      </c>
      <c r="H943" s="146"/>
      <c r="I943" s="152"/>
      <c r="J943" s="153" t="s">
        <v>172</v>
      </c>
      <c r="K943" s="154"/>
    </row>
    <row r="944" spans="2:11" ht="21">
      <c r="B944" s="135"/>
      <c r="C944" s="662" t="s">
        <v>173</v>
      </c>
      <c r="D944" s="662"/>
      <c r="E944" s="662"/>
      <c r="F944" s="662"/>
      <c r="G944" s="663" t="s">
        <v>174</v>
      </c>
      <c r="H944" s="662"/>
      <c r="I944" s="664"/>
      <c r="J944" s="665" t="s">
        <v>175</v>
      </c>
      <c r="K944" s="666"/>
    </row>
    <row r="945" spans="2:11" ht="21">
      <c r="B945" s="661" t="s">
        <v>452</v>
      </c>
      <c r="C945" s="662"/>
      <c r="D945" s="662"/>
      <c r="E945" s="662"/>
      <c r="F945" s="662"/>
      <c r="G945" s="663" t="s">
        <v>364</v>
      </c>
      <c r="H945" s="662"/>
      <c r="I945" s="664"/>
      <c r="J945" s="665" t="str">
        <f>B945</f>
        <v>(นางสาวรัชนี  เผือกไธสง)</v>
      </c>
      <c r="K945" s="666"/>
    </row>
    <row r="946" spans="2:11" ht="21">
      <c r="B946" s="667" t="s">
        <v>453</v>
      </c>
      <c r="C946" s="668"/>
      <c r="D946" s="668"/>
      <c r="E946" s="668"/>
      <c r="F946" s="668"/>
      <c r="G946" s="669" t="s">
        <v>160</v>
      </c>
      <c r="H946" s="668"/>
      <c r="I946" s="670"/>
      <c r="J946" s="671" t="str">
        <f>B946</f>
        <v>นักวิชการเงินและบัญชี</v>
      </c>
      <c r="K946" s="672"/>
    </row>
    <row r="950" spans="1:11" ht="21">
      <c r="A950" s="673" t="s">
        <v>166</v>
      </c>
      <c r="B950" s="673"/>
      <c r="C950" s="673"/>
      <c r="D950" s="673"/>
      <c r="E950" s="673"/>
      <c r="F950" s="673"/>
      <c r="G950" s="673"/>
      <c r="H950" s="673"/>
      <c r="I950" s="673"/>
      <c r="J950" s="673"/>
      <c r="K950" s="673"/>
    </row>
    <row r="951" spans="1:11" ht="21">
      <c r="A951" s="123"/>
      <c r="B951" s="123"/>
      <c r="C951" s="123"/>
      <c r="D951" s="123"/>
      <c r="E951" s="123"/>
      <c r="F951" s="123"/>
      <c r="G951" s="123"/>
      <c r="H951" s="123"/>
      <c r="I951" s="124"/>
      <c r="J951" s="125"/>
      <c r="K951" s="126" t="s">
        <v>735</v>
      </c>
    </row>
    <row r="952" spans="1:11" ht="21">
      <c r="A952" s="123"/>
      <c r="B952" s="123"/>
      <c r="C952" s="123"/>
      <c r="D952" s="123"/>
      <c r="E952" s="123"/>
      <c r="F952" s="123"/>
      <c r="G952" s="123"/>
      <c r="H952" s="123"/>
      <c r="I952" s="124"/>
      <c r="J952" s="674" t="s">
        <v>736</v>
      </c>
      <c r="K952" s="674"/>
    </row>
    <row r="953" spans="1:11" ht="21">
      <c r="A953" s="123"/>
      <c r="B953" s="123" t="s">
        <v>167</v>
      </c>
      <c r="C953" s="123"/>
      <c r="D953" s="123"/>
      <c r="E953" s="123"/>
      <c r="F953" s="123"/>
      <c r="G953" s="123"/>
      <c r="H953" s="123"/>
      <c r="I953" s="124"/>
      <c r="J953" s="125"/>
      <c r="K953" s="125"/>
    </row>
    <row r="954" spans="1:11" ht="21">
      <c r="A954" s="675" t="s">
        <v>35</v>
      </c>
      <c r="B954" s="675"/>
      <c r="C954" s="675"/>
      <c r="D954" s="675"/>
      <c r="E954" s="675"/>
      <c r="F954" s="675"/>
      <c r="G954" s="675"/>
      <c r="H954" s="675"/>
      <c r="I954" s="127" t="s">
        <v>36</v>
      </c>
      <c r="J954" s="128" t="s">
        <v>37</v>
      </c>
      <c r="K954" s="128" t="s">
        <v>38</v>
      </c>
    </row>
    <row r="955" spans="1:11" ht="21">
      <c r="A955" s="130"/>
      <c r="B955" s="121"/>
      <c r="C955" s="121"/>
      <c r="D955" s="121"/>
      <c r="E955" s="121"/>
      <c r="F955" s="121"/>
      <c r="G955" s="121"/>
      <c r="H955" s="131"/>
      <c r="I955" s="132"/>
      <c r="J955" s="133"/>
      <c r="K955" s="134"/>
    </row>
    <row r="956" spans="1:11" ht="21">
      <c r="A956" s="135"/>
      <c r="B956" s="122" t="s">
        <v>168</v>
      </c>
      <c r="C956" s="122" t="s">
        <v>455</v>
      </c>
      <c r="H956" s="136"/>
      <c r="I956" s="137" t="s">
        <v>98</v>
      </c>
      <c r="J956" s="138">
        <f>'มาตรฐาน 2 '!H176</f>
        <v>1117212.49</v>
      </c>
      <c r="K956" s="139"/>
    </row>
    <row r="957" spans="1:11" ht="21">
      <c r="A957" s="135"/>
      <c r="H957" s="136"/>
      <c r="I957" s="137"/>
      <c r="J957" s="138"/>
      <c r="K957" s="139"/>
    </row>
    <row r="958" spans="1:11" ht="21">
      <c r="A958" s="135"/>
      <c r="C958" s="122" t="s">
        <v>169</v>
      </c>
      <c r="D958" s="122" t="s">
        <v>456</v>
      </c>
      <c r="H958" s="136"/>
      <c r="I958" s="137" t="s">
        <v>99</v>
      </c>
      <c r="J958" s="138"/>
      <c r="K958" s="139">
        <f>J956</f>
        <v>1117212.49</v>
      </c>
    </row>
    <row r="959" spans="1:11" ht="21">
      <c r="A959" s="135"/>
      <c r="H959" s="136"/>
      <c r="I959" s="137"/>
      <c r="J959" s="138"/>
      <c r="K959" s="139"/>
    </row>
    <row r="960" spans="1:11" ht="21">
      <c r="A960" s="135"/>
      <c r="H960" s="136"/>
      <c r="I960" s="137"/>
      <c r="J960" s="138"/>
      <c r="K960" s="139"/>
    </row>
    <row r="961" spans="1:11" ht="21">
      <c r="A961" s="135"/>
      <c r="H961" s="136"/>
      <c r="I961" s="137"/>
      <c r="J961" s="138"/>
      <c r="K961" s="139"/>
    </row>
    <row r="962" spans="1:11" ht="21">
      <c r="A962" s="135"/>
      <c r="H962" s="136"/>
      <c r="I962" s="137"/>
      <c r="J962" s="138"/>
      <c r="K962" s="139"/>
    </row>
    <row r="963" spans="1:11" ht="21">
      <c r="A963" s="135"/>
      <c r="H963" s="136"/>
      <c r="I963" s="137"/>
      <c r="J963" s="138"/>
      <c r="K963" s="139"/>
    </row>
    <row r="964" spans="1:11" ht="21">
      <c r="A964" s="135"/>
      <c r="H964" s="136"/>
      <c r="I964" s="137"/>
      <c r="J964" s="138"/>
      <c r="K964" s="139"/>
    </row>
    <row r="965" spans="1:11" ht="21">
      <c r="A965" s="135"/>
      <c r="H965" s="136"/>
      <c r="I965" s="137"/>
      <c r="J965" s="138"/>
      <c r="K965" s="139"/>
    </row>
    <row r="966" spans="1:11" ht="21">
      <c r="A966" s="135"/>
      <c r="H966" s="136"/>
      <c r="I966" s="137"/>
      <c r="J966" s="138"/>
      <c r="K966" s="139"/>
    </row>
    <row r="967" spans="1:11" ht="21">
      <c r="A967" s="135"/>
      <c r="H967" s="136"/>
      <c r="I967" s="137"/>
      <c r="J967" s="138"/>
      <c r="K967" s="139"/>
    </row>
    <row r="968" spans="1:11" ht="21">
      <c r="A968" s="135"/>
      <c r="H968" s="136"/>
      <c r="I968" s="137"/>
      <c r="J968" s="138"/>
      <c r="K968" s="139"/>
    </row>
    <row r="969" spans="1:11" ht="21">
      <c r="A969" s="135"/>
      <c r="H969" s="136"/>
      <c r="I969" s="137"/>
      <c r="J969" s="138"/>
      <c r="K969" s="139"/>
    </row>
    <row r="970" spans="1:11" ht="21">
      <c r="A970" s="135"/>
      <c r="H970" s="136"/>
      <c r="I970" s="137"/>
      <c r="J970" s="138"/>
      <c r="K970" s="139"/>
    </row>
    <row r="971" spans="1:11" ht="21">
      <c r="A971" s="140"/>
      <c r="B971" s="141"/>
      <c r="C971" s="141"/>
      <c r="D971" s="141"/>
      <c r="E971" s="141"/>
      <c r="F971" s="141"/>
      <c r="G971" s="141"/>
      <c r="H971" s="142"/>
      <c r="I971" s="143"/>
      <c r="J971" s="144"/>
      <c r="K971" s="145"/>
    </row>
    <row r="972" spans="1:11" ht="21">
      <c r="A972" s="146"/>
      <c r="B972" s="147" t="s">
        <v>170</v>
      </c>
      <c r="C972" s="123"/>
      <c r="D972" s="123" t="s">
        <v>171</v>
      </c>
      <c r="E972" s="123"/>
      <c r="F972" s="123"/>
      <c r="G972" s="123"/>
      <c r="H972" s="123"/>
      <c r="I972" s="124"/>
      <c r="J972" s="125"/>
      <c r="K972" s="148"/>
    </row>
    <row r="974" spans="2:11" ht="21">
      <c r="B974" s="466" t="s">
        <v>451</v>
      </c>
      <c r="C974" s="466"/>
      <c r="D974" s="466"/>
      <c r="E974" s="466"/>
      <c r="F974" s="466"/>
      <c r="G974" s="466"/>
      <c r="H974" s="466"/>
      <c r="I974" s="466"/>
      <c r="J974" s="466"/>
      <c r="K974" s="466"/>
    </row>
    <row r="976" spans="1:11" ht="21">
      <c r="A976" s="123"/>
      <c r="B976" s="676" t="s">
        <v>39</v>
      </c>
      <c r="C976" s="677"/>
      <c r="D976" s="146"/>
      <c r="E976" s="146"/>
      <c r="F976" s="146"/>
      <c r="G976" s="151" t="s">
        <v>40</v>
      </c>
      <c r="H976" s="146"/>
      <c r="I976" s="152"/>
      <c r="J976" s="153" t="s">
        <v>172</v>
      </c>
      <c r="K976" s="154"/>
    </row>
    <row r="977" spans="2:11" ht="21">
      <c r="B977" s="135"/>
      <c r="C977" s="662" t="s">
        <v>173</v>
      </c>
      <c r="D977" s="662"/>
      <c r="E977" s="662"/>
      <c r="F977" s="662"/>
      <c r="G977" s="663" t="s">
        <v>174</v>
      </c>
      <c r="H977" s="662"/>
      <c r="I977" s="664"/>
      <c r="J977" s="665" t="s">
        <v>175</v>
      </c>
      <c r="K977" s="666"/>
    </row>
    <row r="978" spans="2:11" ht="21">
      <c r="B978" s="661" t="s">
        <v>452</v>
      </c>
      <c r="C978" s="662"/>
      <c r="D978" s="662"/>
      <c r="E978" s="662"/>
      <c r="F978" s="662"/>
      <c r="G978" s="663" t="s">
        <v>364</v>
      </c>
      <c r="H978" s="662"/>
      <c r="I978" s="664"/>
      <c r="J978" s="665" t="str">
        <f>B978</f>
        <v>(นางสาวรัชนี  เผือกไธสง)</v>
      </c>
      <c r="K978" s="666"/>
    </row>
    <row r="979" spans="2:11" ht="21">
      <c r="B979" s="667" t="s">
        <v>453</v>
      </c>
      <c r="C979" s="668"/>
      <c r="D979" s="668"/>
      <c r="E979" s="668"/>
      <c r="F979" s="668"/>
      <c r="G979" s="669" t="s">
        <v>160</v>
      </c>
      <c r="H979" s="668"/>
      <c r="I979" s="670"/>
      <c r="J979" s="671" t="str">
        <f>B979</f>
        <v>นักวิชการเงินและบัญชี</v>
      </c>
      <c r="K979" s="672"/>
    </row>
    <row r="980" spans="2:11" ht="21">
      <c r="B980" s="460"/>
      <c r="C980" s="129"/>
      <c r="D980" s="129"/>
      <c r="E980" s="129"/>
      <c r="F980" s="129"/>
      <c r="G980" s="129"/>
      <c r="H980" s="129"/>
      <c r="I980" s="129"/>
      <c r="J980" s="445"/>
      <c r="K980" s="445"/>
    </row>
    <row r="981" spans="2:11" ht="21">
      <c r="B981" s="460"/>
      <c r="C981" s="129"/>
      <c r="D981" s="129"/>
      <c r="E981" s="129"/>
      <c r="F981" s="129"/>
      <c r="G981" s="129"/>
      <c r="H981" s="129"/>
      <c r="I981" s="129"/>
      <c r="J981" s="445"/>
      <c r="K981" s="445"/>
    </row>
    <row r="982" spans="2:11" ht="21">
      <c r="B982" s="460"/>
      <c r="C982" s="129"/>
      <c r="D982" s="129"/>
      <c r="E982" s="129"/>
      <c r="F982" s="129"/>
      <c r="G982" s="129"/>
      <c r="H982" s="129"/>
      <c r="I982" s="129"/>
      <c r="J982" s="445"/>
      <c r="K982" s="445"/>
    </row>
    <row r="988" spans="1:11" ht="21">
      <c r="A988" s="673" t="s">
        <v>166</v>
      </c>
      <c r="B988" s="673"/>
      <c r="C988" s="673"/>
      <c r="D988" s="673"/>
      <c r="E988" s="673"/>
      <c r="F988" s="673"/>
      <c r="G988" s="673"/>
      <c r="H988" s="673"/>
      <c r="I988" s="673"/>
      <c r="J988" s="673"/>
      <c r="K988" s="673"/>
    </row>
    <row r="989" spans="1:11" ht="21">
      <c r="A989" s="123"/>
      <c r="B989" s="123"/>
      <c r="C989" s="123"/>
      <c r="D989" s="123"/>
      <c r="E989" s="123"/>
      <c r="F989" s="123"/>
      <c r="G989" s="123"/>
      <c r="H989" s="123"/>
      <c r="I989" s="124"/>
      <c r="J989" s="125"/>
      <c r="K989" s="126" t="s">
        <v>697</v>
      </c>
    </row>
    <row r="990" spans="1:11" ht="21">
      <c r="A990" s="123"/>
      <c r="B990" s="123"/>
      <c r="C990" s="123"/>
      <c r="D990" s="123"/>
      <c r="E990" s="123"/>
      <c r="F990" s="123"/>
      <c r="G990" s="123"/>
      <c r="H990" s="123"/>
      <c r="I990" s="124"/>
      <c r="J990" s="674" t="s">
        <v>736</v>
      </c>
      <c r="K990" s="674"/>
    </row>
    <row r="991" spans="1:11" ht="21">
      <c r="A991" s="123"/>
      <c r="B991" s="123" t="s">
        <v>167</v>
      </c>
      <c r="C991" s="123"/>
      <c r="D991" s="123"/>
      <c r="E991" s="123"/>
      <c r="F991" s="123"/>
      <c r="G991" s="123"/>
      <c r="H991" s="123"/>
      <c r="I991" s="124"/>
      <c r="J991" s="125"/>
      <c r="K991" s="125"/>
    </row>
    <row r="992" spans="1:11" ht="21">
      <c r="A992" s="675" t="s">
        <v>35</v>
      </c>
      <c r="B992" s="675"/>
      <c r="C992" s="675"/>
      <c r="D992" s="675"/>
      <c r="E992" s="675"/>
      <c r="F992" s="675"/>
      <c r="G992" s="675"/>
      <c r="H992" s="675"/>
      <c r="I992" s="127" t="s">
        <v>36</v>
      </c>
      <c r="J992" s="128" t="s">
        <v>37</v>
      </c>
      <c r="K992" s="128" t="s">
        <v>38</v>
      </c>
    </row>
    <row r="993" spans="1:11" ht="21">
      <c r="A993" s="130"/>
      <c r="B993" s="121"/>
      <c r="C993" s="121"/>
      <c r="D993" s="121"/>
      <c r="E993" s="121"/>
      <c r="F993" s="121"/>
      <c r="G993" s="121"/>
      <c r="H993" s="131"/>
      <c r="I993" s="132"/>
      <c r="J993" s="133"/>
      <c r="K993" s="134"/>
    </row>
    <row r="994" spans="1:11" ht="21">
      <c r="A994" s="135"/>
      <c r="B994" s="122" t="s">
        <v>168</v>
      </c>
      <c r="C994" s="122" t="s">
        <v>457</v>
      </c>
      <c r="H994" s="136"/>
      <c r="I994" s="137" t="s">
        <v>98</v>
      </c>
      <c r="J994" s="138">
        <f>'มาตรฐาน 2 '!H175</f>
        <v>1537193.56</v>
      </c>
      <c r="K994" s="139"/>
    </row>
    <row r="995" spans="1:11" ht="21">
      <c r="A995" s="135"/>
      <c r="H995" s="136"/>
      <c r="I995" s="137"/>
      <c r="J995" s="138"/>
      <c r="K995" s="139"/>
    </row>
    <row r="996" spans="1:11" ht="21">
      <c r="A996" s="135"/>
      <c r="C996" s="122" t="s">
        <v>169</v>
      </c>
      <c r="D996" s="122" t="s">
        <v>450</v>
      </c>
      <c r="H996" s="136"/>
      <c r="I996" s="137" t="s">
        <v>99</v>
      </c>
      <c r="J996" s="138"/>
      <c r="K996" s="139">
        <f>J994</f>
        <v>1537193.56</v>
      </c>
    </row>
    <row r="997" spans="1:11" ht="21">
      <c r="A997" s="135"/>
      <c r="H997" s="136"/>
      <c r="I997" s="137"/>
      <c r="J997" s="138"/>
      <c r="K997" s="139"/>
    </row>
    <row r="998" spans="1:11" ht="21">
      <c r="A998" s="135"/>
      <c r="H998" s="136"/>
      <c r="I998" s="137"/>
      <c r="J998" s="138"/>
      <c r="K998" s="139"/>
    </row>
    <row r="999" spans="1:11" ht="21">
      <c r="A999" s="135"/>
      <c r="H999" s="136"/>
      <c r="I999" s="137"/>
      <c r="J999" s="138"/>
      <c r="K999" s="139"/>
    </row>
    <row r="1000" spans="1:11" ht="21">
      <c r="A1000" s="135"/>
      <c r="H1000" s="136"/>
      <c r="I1000" s="137"/>
      <c r="J1000" s="138"/>
      <c r="K1000" s="139"/>
    </row>
    <row r="1001" spans="1:11" ht="21">
      <c r="A1001" s="135"/>
      <c r="H1001" s="136"/>
      <c r="I1001" s="137"/>
      <c r="J1001" s="138"/>
      <c r="K1001" s="139"/>
    </row>
    <row r="1002" spans="1:11" ht="21">
      <c r="A1002" s="135"/>
      <c r="H1002" s="136"/>
      <c r="I1002" s="137"/>
      <c r="J1002" s="138"/>
      <c r="K1002" s="139"/>
    </row>
    <row r="1003" spans="1:11" ht="21">
      <c r="A1003" s="135"/>
      <c r="H1003" s="136"/>
      <c r="I1003" s="137"/>
      <c r="J1003" s="138"/>
      <c r="K1003" s="139"/>
    </row>
    <row r="1004" spans="1:11" ht="21">
      <c r="A1004" s="135"/>
      <c r="H1004" s="136"/>
      <c r="I1004" s="137"/>
      <c r="J1004" s="138"/>
      <c r="K1004" s="139"/>
    </row>
    <row r="1005" spans="1:11" ht="21">
      <c r="A1005" s="135"/>
      <c r="H1005" s="136"/>
      <c r="I1005" s="137"/>
      <c r="J1005" s="138"/>
      <c r="K1005" s="139"/>
    </row>
    <row r="1006" spans="1:11" ht="21">
      <c r="A1006" s="135"/>
      <c r="H1006" s="136"/>
      <c r="I1006" s="137"/>
      <c r="J1006" s="138"/>
      <c r="K1006" s="139"/>
    </row>
    <row r="1007" spans="1:11" ht="21">
      <c r="A1007" s="135"/>
      <c r="H1007" s="136"/>
      <c r="I1007" s="137"/>
      <c r="J1007" s="138"/>
      <c r="K1007" s="139"/>
    </row>
    <row r="1008" spans="1:11" ht="21">
      <c r="A1008" s="135"/>
      <c r="H1008" s="136"/>
      <c r="I1008" s="137"/>
      <c r="J1008" s="138"/>
      <c r="K1008" s="139"/>
    </row>
    <row r="1009" spans="1:11" ht="21">
      <c r="A1009" s="140"/>
      <c r="B1009" s="141"/>
      <c r="C1009" s="141"/>
      <c r="D1009" s="141"/>
      <c r="E1009" s="141"/>
      <c r="F1009" s="141"/>
      <c r="G1009" s="141"/>
      <c r="H1009" s="142"/>
      <c r="I1009" s="143"/>
      <c r="J1009" s="144"/>
      <c r="K1009" s="145"/>
    </row>
    <row r="1010" spans="1:11" ht="21">
      <c r="A1010" s="146"/>
      <c r="B1010" s="147" t="s">
        <v>170</v>
      </c>
      <c r="C1010" s="123"/>
      <c r="D1010" s="123" t="s">
        <v>171</v>
      </c>
      <c r="E1010" s="123"/>
      <c r="F1010" s="123"/>
      <c r="G1010" s="123"/>
      <c r="H1010" s="123"/>
      <c r="I1010" s="124"/>
      <c r="J1010" s="125"/>
      <c r="K1010" s="148"/>
    </row>
    <row r="1012" spans="2:11" ht="21">
      <c r="B1012" s="466" t="s">
        <v>458</v>
      </c>
      <c r="C1012" s="466"/>
      <c r="D1012" s="466"/>
      <c r="E1012" s="466"/>
      <c r="F1012" s="466"/>
      <c r="G1012" s="466"/>
      <c r="H1012" s="466"/>
      <c r="I1012" s="466"/>
      <c r="J1012" s="466"/>
      <c r="K1012" s="466"/>
    </row>
    <row r="1014" spans="1:11" ht="21">
      <c r="A1014" s="123"/>
      <c r="B1014" s="676" t="s">
        <v>39</v>
      </c>
      <c r="C1014" s="677"/>
      <c r="D1014" s="146"/>
      <c r="E1014" s="146"/>
      <c r="F1014" s="146"/>
      <c r="G1014" s="151" t="s">
        <v>40</v>
      </c>
      <c r="H1014" s="146"/>
      <c r="I1014" s="152"/>
      <c r="J1014" s="153" t="s">
        <v>172</v>
      </c>
      <c r="K1014" s="154"/>
    </row>
    <row r="1015" spans="2:11" ht="21">
      <c r="B1015" s="135"/>
      <c r="C1015" s="662" t="s">
        <v>173</v>
      </c>
      <c r="D1015" s="662"/>
      <c r="E1015" s="662"/>
      <c r="F1015" s="662"/>
      <c r="G1015" s="663" t="s">
        <v>174</v>
      </c>
      <c r="H1015" s="662"/>
      <c r="I1015" s="664"/>
      <c r="J1015" s="665" t="s">
        <v>175</v>
      </c>
      <c r="K1015" s="666"/>
    </row>
    <row r="1016" spans="2:11" ht="21">
      <c r="B1016" s="661" t="s">
        <v>452</v>
      </c>
      <c r="C1016" s="662"/>
      <c r="D1016" s="662"/>
      <c r="E1016" s="662"/>
      <c r="F1016" s="662"/>
      <c r="G1016" s="663" t="s">
        <v>364</v>
      </c>
      <c r="H1016" s="662"/>
      <c r="I1016" s="664"/>
      <c r="J1016" s="665" t="str">
        <f>B1016</f>
        <v>(นางสาวรัชนี  เผือกไธสง)</v>
      </c>
      <c r="K1016" s="666"/>
    </row>
    <row r="1017" spans="2:11" ht="21">
      <c r="B1017" s="667" t="s">
        <v>453</v>
      </c>
      <c r="C1017" s="668"/>
      <c r="D1017" s="668"/>
      <c r="E1017" s="668"/>
      <c r="F1017" s="668"/>
      <c r="G1017" s="669" t="s">
        <v>160</v>
      </c>
      <c r="H1017" s="668"/>
      <c r="I1017" s="670"/>
      <c r="J1017" s="671" t="str">
        <f>B1017</f>
        <v>นักวิชการเงินและบัญชี</v>
      </c>
      <c r="K1017" s="672"/>
    </row>
    <row r="1018" spans="2:11" ht="21">
      <c r="B1018" s="460"/>
      <c r="C1018" s="129"/>
      <c r="D1018" s="129"/>
      <c r="E1018" s="129"/>
      <c r="F1018" s="129"/>
      <c r="G1018" s="129"/>
      <c r="H1018" s="129"/>
      <c r="I1018" s="129"/>
      <c r="J1018" s="445"/>
      <c r="K1018" s="445"/>
    </row>
    <row r="1026" spans="1:11" ht="21">
      <c r="A1026" s="673" t="s">
        <v>166</v>
      </c>
      <c r="B1026" s="673"/>
      <c r="C1026" s="673"/>
      <c r="D1026" s="673"/>
      <c r="E1026" s="673"/>
      <c r="F1026" s="673"/>
      <c r="G1026" s="673"/>
      <c r="H1026" s="673"/>
      <c r="I1026" s="673"/>
      <c r="J1026" s="673"/>
      <c r="K1026" s="673"/>
    </row>
    <row r="1027" spans="1:11" ht="21">
      <c r="A1027" s="123"/>
      <c r="B1027" s="123"/>
      <c r="C1027" s="123"/>
      <c r="D1027" s="123"/>
      <c r="E1027" s="123"/>
      <c r="F1027" s="123"/>
      <c r="G1027" s="123"/>
      <c r="H1027" s="123"/>
      <c r="I1027" s="124"/>
      <c r="J1027" s="125"/>
      <c r="K1027" s="126" t="s">
        <v>760</v>
      </c>
    </row>
    <row r="1028" spans="1:11" ht="21">
      <c r="A1028" s="123"/>
      <c r="B1028" s="123"/>
      <c r="C1028" s="123"/>
      <c r="D1028" s="123"/>
      <c r="E1028" s="123"/>
      <c r="F1028" s="123"/>
      <c r="G1028" s="123"/>
      <c r="H1028" s="123"/>
      <c r="I1028" s="124"/>
      <c r="J1028" s="674" t="s">
        <v>761</v>
      </c>
      <c r="K1028" s="674"/>
    </row>
    <row r="1029" spans="1:11" ht="21">
      <c r="A1029" s="123"/>
      <c r="B1029" s="123" t="s">
        <v>167</v>
      </c>
      <c r="C1029" s="123"/>
      <c r="D1029" s="123"/>
      <c r="E1029" s="123"/>
      <c r="F1029" s="123"/>
      <c r="G1029" s="123"/>
      <c r="H1029" s="123"/>
      <c r="I1029" s="124"/>
      <c r="J1029" s="125"/>
      <c r="K1029" s="125"/>
    </row>
    <row r="1030" spans="1:11" ht="21">
      <c r="A1030" s="675" t="s">
        <v>35</v>
      </c>
      <c r="B1030" s="675"/>
      <c r="C1030" s="675"/>
      <c r="D1030" s="675"/>
      <c r="E1030" s="675"/>
      <c r="F1030" s="675"/>
      <c r="G1030" s="675"/>
      <c r="H1030" s="675"/>
      <c r="I1030" s="127" t="s">
        <v>36</v>
      </c>
      <c r="J1030" s="128" t="s">
        <v>37</v>
      </c>
      <c r="K1030" s="128" t="s">
        <v>38</v>
      </c>
    </row>
    <row r="1031" spans="1:11" ht="21">
      <c r="A1031" s="130"/>
      <c r="B1031" s="121"/>
      <c r="C1031" s="121"/>
      <c r="D1031" s="121"/>
      <c r="E1031" s="121"/>
      <c r="F1031" s="121"/>
      <c r="G1031" s="121"/>
      <c r="H1031" s="131"/>
      <c r="I1031" s="132"/>
      <c r="J1031" s="133"/>
      <c r="K1031" s="134"/>
    </row>
    <row r="1032" spans="1:11" ht="21">
      <c r="A1032" s="135"/>
      <c r="B1032" s="122" t="s">
        <v>168</v>
      </c>
      <c r="C1032" s="122" t="s">
        <v>558</v>
      </c>
      <c r="F1032" s="555"/>
      <c r="H1032" s="136"/>
      <c r="I1032" s="172"/>
      <c r="J1032" s="138">
        <v>2000000</v>
      </c>
      <c r="K1032" s="139"/>
    </row>
    <row r="1033" spans="1:11" ht="21">
      <c r="A1033" s="135"/>
      <c r="F1033" s="555"/>
      <c r="H1033" s="136"/>
      <c r="I1033" s="172"/>
      <c r="J1033" s="138"/>
      <c r="K1033" s="139"/>
    </row>
    <row r="1034" spans="1:11" ht="21">
      <c r="A1034" s="135"/>
      <c r="C1034" s="122" t="s">
        <v>169</v>
      </c>
      <c r="D1034" s="122" t="s">
        <v>559</v>
      </c>
      <c r="H1034" s="136"/>
      <c r="I1034" s="556"/>
      <c r="J1034" s="138"/>
      <c r="K1034" s="139">
        <f>J1032</f>
        <v>2000000</v>
      </c>
    </row>
    <row r="1035" spans="1:11" ht="21">
      <c r="A1035" s="135"/>
      <c r="H1035" s="136"/>
      <c r="I1035" s="137"/>
      <c r="J1035" s="138"/>
      <c r="K1035" s="139"/>
    </row>
    <row r="1036" spans="1:11" ht="21">
      <c r="A1036" s="135"/>
      <c r="H1036" s="136"/>
      <c r="I1036" s="137"/>
      <c r="J1036" s="138"/>
      <c r="K1036" s="139"/>
    </row>
    <row r="1037" spans="1:11" ht="21">
      <c r="A1037" s="135"/>
      <c r="H1037" s="136"/>
      <c r="I1037" s="137"/>
      <c r="J1037" s="138"/>
      <c r="K1037" s="139"/>
    </row>
    <row r="1038" spans="1:11" ht="21">
      <c r="A1038" s="135"/>
      <c r="H1038" s="136"/>
      <c r="I1038" s="137"/>
      <c r="J1038" s="138"/>
      <c r="K1038" s="139"/>
    </row>
    <row r="1039" spans="1:11" ht="21">
      <c r="A1039" s="135"/>
      <c r="H1039" s="136"/>
      <c r="I1039" s="137"/>
      <c r="J1039" s="138"/>
      <c r="K1039" s="139"/>
    </row>
    <row r="1040" spans="1:11" ht="21">
      <c r="A1040" s="135"/>
      <c r="H1040" s="136"/>
      <c r="I1040" s="137"/>
      <c r="J1040" s="138"/>
      <c r="K1040" s="139"/>
    </row>
    <row r="1041" spans="1:11" ht="21">
      <c r="A1041" s="135"/>
      <c r="H1041" s="136"/>
      <c r="I1041" s="137"/>
      <c r="J1041" s="138"/>
      <c r="K1041" s="139"/>
    </row>
    <row r="1042" spans="1:11" ht="21">
      <c r="A1042" s="135"/>
      <c r="H1042" s="136"/>
      <c r="I1042" s="137"/>
      <c r="J1042" s="138"/>
      <c r="K1042" s="139"/>
    </row>
    <row r="1043" spans="1:11" ht="21">
      <c r="A1043" s="135"/>
      <c r="H1043" s="136"/>
      <c r="I1043" s="137"/>
      <c r="J1043" s="138"/>
      <c r="K1043" s="139"/>
    </row>
    <row r="1044" spans="1:11" ht="21">
      <c r="A1044" s="135"/>
      <c r="H1044" s="136"/>
      <c r="I1044" s="137"/>
      <c r="J1044" s="138"/>
      <c r="K1044" s="139"/>
    </row>
    <row r="1045" spans="1:11" ht="21">
      <c r="A1045" s="135"/>
      <c r="H1045" s="136"/>
      <c r="I1045" s="137"/>
      <c r="J1045" s="138"/>
      <c r="K1045" s="139"/>
    </row>
    <row r="1046" spans="1:11" ht="21">
      <c r="A1046" s="140"/>
      <c r="B1046" s="141"/>
      <c r="C1046" s="141"/>
      <c r="D1046" s="141"/>
      <c r="E1046" s="141"/>
      <c r="F1046" s="141"/>
      <c r="G1046" s="141"/>
      <c r="H1046" s="142"/>
      <c r="I1046" s="143"/>
      <c r="J1046" s="144"/>
      <c r="K1046" s="145"/>
    </row>
    <row r="1047" spans="1:11" ht="21">
      <c r="A1047" s="146"/>
      <c r="B1047" s="147" t="s">
        <v>170</v>
      </c>
      <c r="C1047" s="123"/>
      <c r="D1047" s="123" t="s">
        <v>171</v>
      </c>
      <c r="E1047" s="123"/>
      <c r="F1047" s="123"/>
      <c r="G1047" s="123"/>
      <c r="H1047" s="123"/>
      <c r="I1047" s="124"/>
      <c r="J1047" s="125"/>
      <c r="K1047" s="148"/>
    </row>
    <row r="1049" spans="3:11" ht="21">
      <c r="C1049" s="662" t="s">
        <v>560</v>
      </c>
      <c r="D1049" s="662"/>
      <c r="E1049" s="662"/>
      <c r="F1049" s="662"/>
      <c r="G1049" s="662"/>
      <c r="H1049" s="662"/>
      <c r="I1049" s="662"/>
      <c r="J1049" s="662"/>
      <c r="K1049" s="662"/>
    </row>
    <row r="1052" spans="2:11" ht="21">
      <c r="B1052" s="676" t="s">
        <v>39</v>
      </c>
      <c r="C1052" s="677"/>
      <c r="D1052" s="146"/>
      <c r="E1052" s="146"/>
      <c r="F1052" s="146"/>
      <c r="G1052" s="151" t="s">
        <v>40</v>
      </c>
      <c r="H1052" s="146"/>
      <c r="I1052" s="152"/>
      <c r="J1052" s="153" t="s">
        <v>172</v>
      </c>
      <c r="K1052" s="154"/>
    </row>
    <row r="1053" spans="2:11" ht="21">
      <c r="B1053" s="135"/>
      <c r="C1053" s="662" t="s">
        <v>173</v>
      </c>
      <c r="D1053" s="662"/>
      <c r="E1053" s="662"/>
      <c r="F1053" s="662"/>
      <c r="G1053" s="663" t="s">
        <v>174</v>
      </c>
      <c r="H1053" s="662"/>
      <c r="I1053" s="664"/>
      <c r="J1053" s="665" t="s">
        <v>175</v>
      </c>
      <c r="K1053" s="666"/>
    </row>
    <row r="1054" spans="2:11" ht="21">
      <c r="B1054" s="661" t="s">
        <v>452</v>
      </c>
      <c r="C1054" s="662"/>
      <c r="D1054" s="662"/>
      <c r="E1054" s="662"/>
      <c r="F1054" s="662"/>
      <c r="G1054" s="663" t="str">
        <f>G1016</f>
        <v>(นายไสวธนกร  ดีมาก)</v>
      </c>
      <c r="H1054" s="662"/>
      <c r="I1054" s="664"/>
      <c r="J1054" s="665" t="str">
        <f>B1054</f>
        <v>(นางสาวรัชนี  เผือกไธสง)</v>
      </c>
      <c r="K1054" s="666"/>
    </row>
    <row r="1055" spans="2:11" ht="21">
      <c r="B1055" s="669" t="s">
        <v>562</v>
      </c>
      <c r="C1055" s="668"/>
      <c r="D1055" s="668"/>
      <c r="E1055" s="668"/>
      <c r="F1055" s="668"/>
      <c r="G1055" s="669" t="s">
        <v>160</v>
      </c>
      <c r="H1055" s="668"/>
      <c r="I1055" s="670"/>
      <c r="J1055" s="671" t="str">
        <f>B1055</f>
        <v>นักวิชการเงินและบัญชีญชี</v>
      </c>
      <c r="K1055" s="672"/>
    </row>
    <row r="1056" spans="2:11" ht="21">
      <c r="B1056" s="129"/>
      <c r="C1056" s="129"/>
      <c r="D1056" s="129"/>
      <c r="E1056" s="129"/>
      <c r="F1056" s="129"/>
      <c r="G1056" s="129"/>
      <c r="H1056" s="129"/>
      <c r="I1056" s="129"/>
      <c r="J1056" s="445"/>
      <c r="K1056" s="445"/>
    </row>
    <row r="1064" spans="1:11" ht="21">
      <c r="A1064" s="673" t="s">
        <v>166</v>
      </c>
      <c r="B1064" s="673"/>
      <c r="C1064" s="673"/>
      <c r="D1064" s="673"/>
      <c r="E1064" s="673"/>
      <c r="F1064" s="673"/>
      <c r="G1064" s="673"/>
      <c r="H1064" s="673"/>
      <c r="I1064" s="673"/>
      <c r="J1064" s="673"/>
      <c r="K1064" s="673"/>
    </row>
    <row r="1065" spans="1:11" ht="21">
      <c r="A1065" s="123"/>
      <c r="B1065" s="123"/>
      <c r="C1065" s="123"/>
      <c r="D1065" s="123"/>
      <c r="E1065" s="123"/>
      <c r="F1065" s="123"/>
      <c r="G1065" s="123"/>
      <c r="H1065" s="123"/>
      <c r="I1065" s="124"/>
      <c r="J1065" s="125"/>
      <c r="K1065" s="126" t="s">
        <v>762</v>
      </c>
    </row>
    <row r="1066" spans="1:11" ht="21">
      <c r="A1066" s="123"/>
      <c r="B1066" s="123"/>
      <c r="C1066" s="123"/>
      <c r="D1066" s="123"/>
      <c r="E1066" s="123"/>
      <c r="F1066" s="123"/>
      <c r="G1066" s="123"/>
      <c r="H1066" s="123"/>
      <c r="I1066" s="124"/>
      <c r="J1066" s="674" t="s">
        <v>763</v>
      </c>
      <c r="K1066" s="674"/>
    </row>
    <row r="1067" spans="1:11" ht="21">
      <c r="A1067" s="123"/>
      <c r="B1067" s="123" t="s">
        <v>167</v>
      </c>
      <c r="C1067" s="123"/>
      <c r="D1067" s="123"/>
      <c r="E1067" s="123"/>
      <c r="F1067" s="123"/>
      <c r="G1067" s="123"/>
      <c r="H1067" s="123"/>
      <c r="I1067" s="124"/>
      <c r="J1067" s="125"/>
      <c r="K1067" s="125"/>
    </row>
    <row r="1068" spans="1:11" ht="21">
      <c r="A1068" s="675" t="s">
        <v>35</v>
      </c>
      <c r="B1068" s="675"/>
      <c r="C1068" s="675"/>
      <c r="D1068" s="675"/>
      <c r="E1068" s="675"/>
      <c r="F1068" s="675"/>
      <c r="G1068" s="675"/>
      <c r="H1068" s="675"/>
      <c r="I1068" s="127" t="s">
        <v>36</v>
      </c>
      <c r="J1068" s="128" t="s">
        <v>37</v>
      </c>
      <c r="K1068" s="128" t="s">
        <v>38</v>
      </c>
    </row>
    <row r="1069" spans="1:11" ht="21">
      <c r="A1069" s="130"/>
      <c r="B1069" s="121"/>
      <c r="C1069" s="121"/>
      <c r="D1069" s="121"/>
      <c r="E1069" s="121"/>
      <c r="F1069" s="121"/>
      <c r="G1069" s="121"/>
      <c r="H1069" s="131"/>
      <c r="I1069" s="132"/>
      <c r="J1069" s="133"/>
      <c r="K1069" s="134"/>
    </row>
    <row r="1070" spans="1:11" ht="21">
      <c r="A1070" s="135"/>
      <c r="B1070" s="122" t="s">
        <v>168</v>
      </c>
      <c r="C1070" s="122" t="s">
        <v>52</v>
      </c>
      <c r="H1070" s="136"/>
      <c r="I1070" s="137"/>
      <c r="J1070" s="138">
        <v>194040</v>
      </c>
      <c r="K1070" s="139"/>
    </row>
    <row r="1071" spans="1:11" ht="21">
      <c r="A1071" s="135"/>
      <c r="H1071" s="136"/>
      <c r="I1071" s="137"/>
      <c r="J1071" s="138"/>
      <c r="K1071" s="139"/>
    </row>
    <row r="1072" spans="1:11" ht="21">
      <c r="A1072" s="135"/>
      <c r="C1072" s="122" t="s">
        <v>169</v>
      </c>
      <c r="D1072" s="122" t="s">
        <v>54</v>
      </c>
      <c r="H1072" s="136"/>
      <c r="I1072" s="137"/>
      <c r="J1072" s="138"/>
      <c r="K1072" s="139">
        <f>J1070</f>
        <v>194040</v>
      </c>
    </row>
    <row r="1073" spans="1:11" ht="21">
      <c r="A1073" s="135"/>
      <c r="H1073" s="136"/>
      <c r="I1073" s="137"/>
      <c r="J1073" s="138"/>
      <c r="K1073" s="139"/>
    </row>
    <row r="1074" spans="1:11" ht="21">
      <c r="A1074" s="135"/>
      <c r="H1074" s="136"/>
      <c r="I1074" s="137"/>
      <c r="J1074" s="138"/>
      <c r="K1074" s="139"/>
    </row>
    <row r="1075" spans="1:11" ht="21">
      <c r="A1075" s="135"/>
      <c r="H1075" s="136"/>
      <c r="I1075" s="137"/>
      <c r="J1075" s="138"/>
      <c r="K1075" s="139"/>
    </row>
    <row r="1076" spans="1:11" ht="21">
      <c r="A1076" s="122" t="s">
        <v>168</v>
      </c>
      <c r="B1076" s="122" t="s">
        <v>52</v>
      </c>
      <c r="H1076" s="136"/>
      <c r="I1076" s="137"/>
      <c r="J1076" s="138">
        <v>3315</v>
      </c>
      <c r="K1076" s="139"/>
    </row>
    <row r="1077" spans="8:11" ht="21">
      <c r="H1077" s="136"/>
      <c r="I1077" s="137"/>
      <c r="J1077" s="138"/>
      <c r="K1077" s="139"/>
    </row>
    <row r="1078" spans="2:11" ht="21">
      <c r="B1078" s="122" t="s">
        <v>169</v>
      </c>
      <c r="C1078" s="122" t="s">
        <v>54</v>
      </c>
      <c r="H1078" s="136"/>
      <c r="I1078" s="137"/>
      <c r="J1078" s="138"/>
      <c r="K1078" s="139">
        <f>J1076</f>
        <v>3315</v>
      </c>
    </row>
    <row r="1079" spans="1:11" ht="21">
      <c r="A1079" s="135"/>
      <c r="H1079" s="136"/>
      <c r="I1079" s="137"/>
      <c r="J1079" s="138"/>
      <c r="K1079" s="139"/>
    </row>
    <row r="1080" spans="1:11" ht="21">
      <c r="A1080" s="135"/>
      <c r="H1080" s="136"/>
      <c r="I1080" s="137"/>
      <c r="J1080" s="138"/>
      <c r="K1080" s="139"/>
    </row>
    <row r="1081" spans="1:11" ht="21">
      <c r="A1081" s="135"/>
      <c r="H1081" s="136"/>
      <c r="I1081" s="137"/>
      <c r="J1081" s="138"/>
      <c r="K1081" s="139"/>
    </row>
    <row r="1082" spans="1:11" ht="21">
      <c r="A1082" s="135"/>
      <c r="H1082" s="136"/>
      <c r="I1082" s="137"/>
      <c r="J1082" s="138"/>
      <c r="K1082" s="139"/>
    </row>
    <row r="1083" spans="1:11" ht="21">
      <c r="A1083" s="135"/>
      <c r="H1083" s="136"/>
      <c r="I1083" s="137"/>
      <c r="J1083" s="138"/>
      <c r="K1083" s="139"/>
    </row>
    <row r="1084" spans="1:11" ht="21">
      <c r="A1084" s="135"/>
      <c r="H1084" s="136"/>
      <c r="I1084" s="137"/>
      <c r="J1084" s="138"/>
      <c r="K1084" s="139"/>
    </row>
    <row r="1085" spans="1:11" ht="21">
      <c r="A1085" s="140"/>
      <c r="B1085" s="141"/>
      <c r="C1085" s="141"/>
      <c r="D1085" s="141"/>
      <c r="E1085" s="141"/>
      <c r="F1085" s="141"/>
      <c r="G1085" s="141"/>
      <c r="H1085" s="142"/>
      <c r="I1085" s="143"/>
      <c r="J1085" s="144"/>
      <c r="K1085" s="145"/>
    </row>
    <row r="1086" spans="1:11" ht="21">
      <c r="A1086" s="146"/>
      <c r="B1086" s="147" t="s">
        <v>170</v>
      </c>
      <c r="C1086" s="123"/>
      <c r="D1086" s="123" t="s">
        <v>171</v>
      </c>
      <c r="E1086" s="123"/>
      <c r="F1086" s="123"/>
      <c r="G1086" s="123"/>
      <c r="H1086" s="123"/>
      <c r="I1086" s="124"/>
      <c r="J1086" s="125"/>
      <c r="K1086" s="148"/>
    </row>
    <row r="1088" spans="2:11" ht="21">
      <c r="B1088" s="466"/>
      <c r="C1088" s="554" t="s">
        <v>552</v>
      </c>
      <c r="D1088" s="554"/>
      <c r="E1088" s="466"/>
      <c r="F1088" s="466"/>
      <c r="G1088" s="466"/>
      <c r="H1088" s="466"/>
      <c r="I1088" s="466"/>
      <c r="J1088" s="466"/>
      <c r="K1088" s="466"/>
    </row>
    <row r="1089" spans="2:11" ht="21">
      <c r="B1089" s="466"/>
      <c r="C1089" s="466"/>
      <c r="D1089" s="466"/>
      <c r="E1089" s="466"/>
      <c r="F1089" s="466"/>
      <c r="G1089" s="466"/>
      <c r="H1089" s="466"/>
      <c r="I1089" s="466"/>
      <c r="J1089" s="466"/>
      <c r="K1089" s="466"/>
    </row>
    <row r="1090" spans="2:11" ht="21">
      <c r="B1090" s="466"/>
      <c r="C1090" s="571"/>
      <c r="D1090" s="554" t="s">
        <v>764</v>
      </c>
      <c r="E1090" s="554"/>
      <c r="F1090" s="554"/>
      <c r="G1090" s="554"/>
      <c r="H1090" s="554"/>
      <c r="I1090" s="554"/>
      <c r="J1090" s="466"/>
      <c r="K1090" s="466"/>
    </row>
    <row r="1091" spans="2:11" ht="21">
      <c r="B1091" s="466"/>
      <c r="C1091" s="570"/>
      <c r="D1091" s="554" t="s">
        <v>765</v>
      </c>
      <c r="E1091" s="554"/>
      <c r="F1091" s="554"/>
      <c r="G1091" s="554"/>
      <c r="H1091" s="554"/>
      <c r="I1091" s="554"/>
      <c r="J1091" s="466"/>
      <c r="K1091" s="466"/>
    </row>
    <row r="1092" spans="2:11" ht="21">
      <c r="B1092" s="466"/>
      <c r="C1092" s="466"/>
      <c r="D1092" s="466"/>
      <c r="E1092" s="466"/>
      <c r="F1092" s="466"/>
      <c r="G1092" s="466"/>
      <c r="H1092" s="466"/>
      <c r="I1092" s="466"/>
      <c r="J1092" s="466"/>
      <c r="K1092" s="466"/>
    </row>
    <row r="1093" spans="2:11" ht="21">
      <c r="B1093" s="466"/>
      <c r="C1093" s="466"/>
      <c r="D1093" s="466"/>
      <c r="E1093" s="466"/>
      <c r="F1093" s="466"/>
      <c r="G1093" s="466"/>
      <c r="H1093" s="466"/>
      <c r="I1093" s="466"/>
      <c r="J1093" s="466"/>
      <c r="K1093" s="466"/>
    </row>
    <row r="1095" spans="1:11" ht="21">
      <c r="A1095" s="123"/>
      <c r="B1095" s="676" t="s">
        <v>39</v>
      </c>
      <c r="C1095" s="677"/>
      <c r="D1095" s="146"/>
      <c r="E1095" s="146"/>
      <c r="F1095" s="146"/>
      <c r="G1095" s="151" t="s">
        <v>40</v>
      </c>
      <c r="H1095" s="146"/>
      <c r="I1095" s="152"/>
      <c r="J1095" s="153" t="s">
        <v>172</v>
      </c>
      <c r="K1095" s="154"/>
    </row>
    <row r="1096" spans="2:11" ht="21">
      <c r="B1096" s="135"/>
      <c r="C1096" s="662" t="s">
        <v>173</v>
      </c>
      <c r="D1096" s="662"/>
      <c r="E1096" s="662"/>
      <c r="F1096" s="662"/>
      <c r="G1096" s="663" t="s">
        <v>174</v>
      </c>
      <c r="H1096" s="662"/>
      <c r="I1096" s="664"/>
      <c r="J1096" s="665" t="s">
        <v>175</v>
      </c>
      <c r="K1096" s="666"/>
    </row>
    <row r="1097" spans="2:11" ht="21">
      <c r="B1097" s="661" t="s">
        <v>452</v>
      </c>
      <c r="C1097" s="662"/>
      <c r="D1097" s="662"/>
      <c r="E1097" s="662"/>
      <c r="F1097" s="662"/>
      <c r="G1097" s="663" t="s">
        <v>364</v>
      </c>
      <c r="H1097" s="662"/>
      <c r="I1097" s="664"/>
      <c r="J1097" s="665" t="str">
        <f>B1097</f>
        <v>(นางสาวรัชนี  เผือกไธสง)</v>
      </c>
      <c r="K1097" s="666"/>
    </row>
    <row r="1098" spans="2:11" ht="21">
      <c r="B1098" s="667" t="s">
        <v>453</v>
      </c>
      <c r="C1098" s="668"/>
      <c r="D1098" s="668"/>
      <c r="E1098" s="668"/>
      <c r="F1098" s="668"/>
      <c r="G1098" s="669" t="s">
        <v>160</v>
      </c>
      <c r="H1098" s="668"/>
      <c r="I1098" s="670"/>
      <c r="J1098" s="671" t="str">
        <f>B1098</f>
        <v>นักวิชการเงินและบัญชี</v>
      </c>
      <c r="K1098" s="672"/>
    </row>
    <row r="1102" spans="1:11" ht="21">
      <c r="A1102" s="673" t="s">
        <v>166</v>
      </c>
      <c r="B1102" s="673"/>
      <c r="C1102" s="673"/>
      <c r="D1102" s="673"/>
      <c r="E1102" s="673"/>
      <c r="F1102" s="673"/>
      <c r="G1102" s="673"/>
      <c r="H1102" s="673"/>
      <c r="I1102" s="673"/>
      <c r="J1102" s="673"/>
      <c r="K1102" s="673"/>
    </row>
    <row r="1103" spans="1:11" ht="21">
      <c r="A1103" s="123"/>
      <c r="B1103" s="123"/>
      <c r="C1103" s="123"/>
      <c r="D1103" s="123"/>
      <c r="E1103" s="123"/>
      <c r="F1103" s="123"/>
      <c r="G1103" s="123"/>
      <c r="H1103" s="123"/>
      <c r="I1103" s="124"/>
      <c r="J1103" s="125"/>
      <c r="K1103" s="126" t="s">
        <v>766</v>
      </c>
    </row>
    <row r="1104" spans="1:11" ht="21">
      <c r="A1104" s="123"/>
      <c r="B1104" s="123"/>
      <c r="C1104" s="123"/>
      <c r="D1104" s="123"/>
      <c r="E1104" s="123"/>
      <c r="F1104" s="123"/>
      <c r="G1104" s="123"/>
      <c r="H1104" s="123"/>
      <c r="I1104" s="124"/>
      <c r="J1104" s="674" t="s">
        <v>767</v>
      </c>
      <c r="K1104" s="674"/>
    </row>
    <row r="1105" spans="1:11" ht="21">
      <c r="A1105" s="123"/>
      <c r="B1105" s="123" t="s">
        <v>167</v>
      </c>
      <c r="C1105" s="123"/>
      <c r="D1105" s="123"/>
      <c r="E1105" s="123"/>
      <c r="F1105" s="123"/>
      <c r="G1105" s="123"/>
      <c r="H1105" s="123"/>
      <c r="I1105" s="124"/>
      <c r="J1105" s="125"/>
      <c r="K1105" s="125"/>
    </row>
    <row r="1106" spans="1:11" ht="21">
      <c r="A1106" s="675" t="s">
        <v>35</v>
      </c>
      <c r="B1106" s="675"/>
      <c r="C1106" s="675"/>
      <c r="D1106" s="675"/>
      <c r="E1106" s="675"/>
      <c r="F1106" s="675"/>
      <c r="G1106" s="675"/>
      <c r="H1106" s="675"/>
      <c r="I1106" s="127" t="s">
        <v>36</v>
      </c>
      <c r="J1106" s="128" t="s">
        <v>37</v>
      </c>
      <c r="K1106" s="128" t="s">
        <v>38</v>
      </c>
    </row>
    <row r="1107" spans="1:11" ht="21">
      <c r="A1107" s="130"/>
      <c r="B1107" s="121"/>
      <c r="C1107" s="121"/>
      <c r="D1107" s="121"/>
      <c r="E1107" s="121"/>
      <c r="F1107" s="121"/>
      <c r="G1107" s="121"/>
      <c r="H1107" s="131"/>
      <c r="I1107" s="132"/>
      <c r="J1107" s="133"/>
      <c r="K1107" s="134"/>
    </row>
    <row r="1108" spans="1:11" ht="21">
      <c r="A1108" s="135"/>
      <c r="B1108" s="122" t="s">
        <v>168</v>
      </c>
      <c r="C1108" s="122" t="s">
        <v>52</v>
      </c>
      <c r="H1108" s="136"/>
      <c r="I1108" s="137"/>
      <c r="J1108" s="138">
        <v>6408</v>
      </c>
      <c r="K1108" s="139"/>
    </row>
    <row r="1109" spans="1:11" ht="21">
      <c r="A1109" s="135"/>
      <c r="H1109" s="136"/>
      <c r="I1109" s="137"/>
      <c r="J1109" s="138"/>
      <c r="K1109" s="139"/>
    </row>
    <row r="1110" spans="1:11" ht="21">
      <c r="A1110" s="135"/>
      <c r="C1110" s="122" t="s">
        <v>169</v>
      </c>
      <c r="D1110" s="122" t="s">
        <v>54</v>
      </c>
      <c r="H1110" s="136"/>
      <c r="I1110" s="137"/>
      <c r="J1110" s="138"/>
      <c r="K1110" s="139">
        <f>J1108</f>
        <v>6408</v>
      </c>
    </row>
    <row r="1111" spans="1:11" ht="21">
      <c r="A1111" s="135"/>
      <c r="H1111" s="136"/>
      <c r="I1111" s="137"/>
      <c r="J1111" s="138"/>
      <c r="K1111" s="139"/>
    </row>
    <row r="1112" spans="1:11" ht="21">
      <c r="A1112" s="135"/>
      <c r="H1112" s="136"/>
      <c r="I1112" s="137"/>
      <c r="J1112" s="138"/>
      <c r="K1112" s="139"/>
    </row>
    <row r="1113" spans="1:11" ht="21">
      <c r="A1113" s="135"/>
      <c r="B1113" s="122" t="s">
        <v>168</v>
      </c>
      <c r="C1113" s="122" t="s">
        <v>768</v>
      </c>
      <c r="H1113" s="136"/>
      <c r="I1113" s="137"/>
      <c r="J1113" s="138">
        <v>1400</v>
      </c>
      <c r="K1113" s="139"/>
    </row>
    <row r="1114" spans="8:11" ht="21">
      <c r="H1114" s="136"/>
      <c r="I1114" s="137"/>
      <c r="J1114" s="138"/>
      <c r="K1114" s="139"/>
    </row>
    <row r="1115" spans="3:11" ht="21">
      <c r="C1115" s="122" t="s">
        <v>169</v>
      </c>
      <c r="D1115" s="122" t="s">
        <v>52</v>
      </c>
      <c r="H1115" s="136"/>
      <c r="I1115" s="137"/>
      <c r="J1115" s="138"/>
      <c r="K1115" s="139">
        <f>J1113</f>
        <v>1400</v>
      </c>
    </row>
    <row r="1116" spans="8:11" ht="21">
      <c r="H1116" s="136"/>
      <c r="I1116" s="137"/>
      <c r="J1116" s="138"/>
      <c r="K1116" s="139"/>
    </row>
    <row r="1117" spans="1:11" ht="21">
      <c r="A1117" s="135"/>
      <c r="H1117" s="136"/>
      <c r="I1117" s="137"/>
      <c r="J1117" s="138"/>
      <c r="K1117" s="139"/>
    </row>
    <row r="1118" spans="1:11" ht="21">
      <c r="A1118" s="135"/>
      <c r="H1118" s="136"/>
      <c r="I1118" s="137"/>
      <c r="J1118" s="138"/>
      <c r="K1118" s="139"/>
    </row>
    <row r="1119" spans="1:11" ht="21">
      <c r="A1119" s="135"/>
      <c r="H1119" s="136"/>
      <c r="I1119" s="137"/>
      <c r="J1119" s="138"/>
      <c r="K1119" s="139"/>
    </row>
    <row r="1120" spans="1:11" ht="21">
      <c r="A1120" s="135"/>
      <c r="H1120" s="136"/>
      <c r="I1120" s="137"/>
      <c r="J1120" s="138"/>
      <c r="K1120" s="139"/>
    </row>
    <row r="1121" spans="1:11" ht="21">
      <c r="A1121" s="135"/>
      <c r="H1121" s="136"/>
      <c r="I1121" s="137"/>
      <c r="J1121" s="138"/>
      <c r="K1121" s="139"/>
    </row>
    <row r="1122" spans="1:11" ht="21">
      <c r="A1122" s="135"/>
      <c r="H1122" s="136"/>
      <c r="I1122" s="137"/>
      <c r="J1122" s="138"/>
      <c r="K1122" s="139"/>
    </row>
    <row r="1123" spans="1:11" ht="21">
      <c r="A1123" s="140"/>
      <c r="B1123" s="141"/>
      <c r="C1123" s="141"/>
      <c r="D1123" s="141"/>
      <c r="E1123" s="141"/>
      <c r="F1123" s="141"/>
      <c r="G1123" s="141"/>
      <c r="H1123" s="142"/>
      <c r="I1123" s="143"/>
      <c r="J1123" s="144"/>
      <c r="K1123" s="145"/>
    </row>
    <row r="1124" spans="1:11" ht="21">
      <c r="A1124" s="146"/>
      <c r="B1124" s="147" t="s">
        <v>170</v>
      </c>
      <c r="C1124" s="123"/>
      <c r="D1124" s="123" t="s">
        <v>171</v>
      </c>
      <c r="E1124" s="123"/>
      <c r="F1124" s="123"/>
      <c r="G1124" s="123"/>
      <c r="H1124" s="123"/>
      <c r="I1124" s="124"/>
      <c r="J1124" s="125"/>
      <c r="K1124" s="148"/>
    </row>
    <row r="1126" spans="2:11" ht="21">
      <c r="B1126" s="466"/>
      <c r="C1126" s="554" t="s">
        <v>552</v>
      </c>
      <c r="D1126" s="554"/>
      <c r="E1126" s="466"/>
      <c r="F1126" s="466"/>
      <c r="G1126" s="466"/>
      <c r="H1126" s="466"/>
      <c r="I1126" s="466"/>
      <c r="J1126" s="466"/>
      <c r="K1126" s="466"/>
    </row>
    <row r="1127" spans="2:11" ht="21">
      <c r="B1127" s="466"/>
      <c r="C1127" s="466"/>
      <c r="D1127" s="466"/>
      <c r="E1127" s="466"/>
      <c r="F1127" s="466"/>
      <c r="G1127" s="466"/>
      <c r="H1127" s="466"/>
      <c r="I1127" s="466"/>
      <c r="J1127" s="466"/>
      <c r="K1127" s="466"/>
    </row>
    <row r="1128" spans="2:11" ht="21">
      <c r="B1128" s="466"/>
      <c r="C1128" s="571"/>
      <c r="D1128" s="554"/>
      <c r="E1128" s="554"/>
      <c r="F1128" s="554"/>
      <c r="G1128" s="554"/>
      <c r="H1128" s="554"/>
      <c r="I1128" s="554"/>
      <c r="J1128" s="466"/>
      <c r="K1128" s="466"/>
    </row>
    <row r="1129" spans="2:11" ht="21">
      <c r="B1129" s="466"/>
      <c r="C1129" s="570"/>
      <c r="D1129" s="554" t="s">
        <v>769</v>
      </c>
      <c r="E1129" s="554"/>
      <c r="F1129" s="554"/>
      <c r="G1129" s="554"/>
      <c r="H1129" s="554"/>
      <c r="I1129" s="554"/>
      <c r="J1129" s="466"/>
      <c r="K1129" s="466"/>
    </row>
    <row r="1130" spans="2:11" ht="21">
      <c r="B1130" s="466"/>
      <c r="C1130" s="466"/>
      <c r="D1130" s="466"/>
      <c r="E1130" s="466"/>
      <c r="F1130" s="466"/>
      <c r="G1130" s="466"/>
      <c r="H1130" s="466"/>
      <c r="I1130" s="466"/>
      <c r="J1130" s="466"/>
      <c r="K1130" s="466"/>
    </row>
    <row r="1131" spans="2:11" ht="21">
      <c r="B1131" s="466"/>
      <c r="C1131" s="466"/>
      <c r="D1131" s="466"/>
      <c r="E1131" s="466"/>
      <c r="F1131" s="466"/>
      <c r="G1131" s="466"/>
      <c r="H1131" s="466"/>
      <c r="I1131" s="466"/>
      <c r="J1131" s="466"/>
      <c r="K1131" s="466"/>
    </row>
    <row r="1133" spans="1:11" ht="21">
      <c r="A1133" s="123"/>
      <c r="B1133" s="676" t="s">
        <v>39</v>
      </c>
      <c r="C1133" s="677"/>
      <c r="D1133" s="146"/>
      <c r="E1133" s="146"/>
      <c r="F1133" s="146"/>
      <c r="G1133" s="151" t="s">
        <v>40</v>
      </c>
      <c r="H1133" s="146"/>
      <c r="I1133" s="152"/>
      <c r="J1133" s="153" t="s">
        <v>172</v>
      </c>
      <c r="K1133" s="154"/>
    </row>
    <row r="1134" spans="2:11" ht="21">
      <c r="B1134" s="135"/>
      <c r="C1134" s="662" t="s">
        <v>173</v>
      </c>
      <c r="D1134" s="662"/>
      <c r="E1134" s="662"/>
      <c r="F1134" s="662"/>
      <c r="G1134" s="663" t="s">
        <v>174</v>
      </c>
      <c r="H1134" s="662"/>
      <c r="I1134" s="664"/>
      <c r="J1134" s="665" t="s">
        <v>175</v>
      </c>
      <c r="K1134" s="666"/>
    </row>
    <row r="1135" spans="2:11" ht="21">
      <c r="B1135" s="661" t="s">
        <v>452</v>
      </c>
      <c r="C1135" s="662"/>
      <c r="D1135" s="662"/>
      <c r="E1135" s="662"/>
      <c r="F1135" s="662"/>
      <c r="G1135" s="663" t="s">
        <v>364</v>
      </c>
      <c r="H1135" s="662"/>
      <c r="I1135" s="664"/>
      <c r="J1135" s="665" t="str">
        <f>B1135</f>
        <v>(นางสาวรัชนี  เผือกไธสง)</v>
      </c>
      <c r="K1135" s="666"/>
    </row>
    <row r="1136" spans="2:11" ht="21">
      <c r="B1136" s="667" t="s">
        <v>453</v>
      </c>
      <c r="C1136" s="668"/>
      <c r="D1136" s="668"/>
      <c r="E1136" s="668"/>
      <c r="F1136" s="668"/>
      <c r="G1136" s="669" t="s">
        <v>160</v>
      </c>
      <c r="H1136" s="668"/>
      <c r="I1136" s="670"/>
      <c r="J1136" s="671" t="str">
        <f>B1136</f>
        <v>นักวิชการเงินและบัญชี</v>
      </c>
      <c r="K1136" s="672"/>
    </row>
    <row r="1140" spans="1:11" ht="21">
      <c r="A1140" s="673" t="s">
        <v>166</v>
      </c>
      <c r="B1140" s="673"/>
      <c r="C1140" s="673"/>
      <c r="D1140" s="673"/>
      <c r="E1140" s="673"/>
      <c r="F1140" s="673"/>
      <c r="G1140" s="673"/>
      <c r="H1140" s="673"/>
      <c r="I1140" s="673"/>
      <c r="J1140" s="673"/>
      <c r="K1140" s="673"/>
    </row>
    <row r="1141" spans="1:11" ht="21">
      <c r="A1141" s="123"/>
      <c r="B1141" s="123"/>
      <c r="C1141" s="123"/>
      <c r="D1141" s="123"/>
      <c r="E1141" s="123"/>
      <c r="F1141" s="123"/>
      <c r="G1141" s="123"/>
      <c r="H1141" s="123"/>
      <c r="I1141" s="124"/>
      <c r="J1141" s="125"/>
      <c r="K1141" s="126" t="s">
        <v>770</v>
      </c>
    </row>
    <row r="1142" spans="1:11" ht="21">
      <c r="A1142" s="123"/>
      <c r="B1142" s="123"/>
      <c r="C1142" s="123"/>
      <c r="D1142" s="123"/>
      <c r="E1142" s="123"/>
      <c r="F1142" s="123"/>
      <c r="G1142" s="123"/>
      <c r="H1142" s="123"/>
      <c r="I1142" s="124"/>
      <c r="J1142" s="674" t="s">
        <v>771</v>
      </c>
      <c r="K1142" s="674"/>
    </row>
    <row r="1143" spans="1:11" ht="21">
      <c r="A1143" s="123"/>
      <c r="B1143" s="123" t="s">
        <v>167</v>
      </c>
      <c r="C1143" s="123"/>
      <c r="D1143" s="123"/>
      <c r="E1143" s="123"/>
      <c r="F1143" s="123"/>
      <c r="G1143" s="123"/>
      <c r="H1143" s="123"/>
      <c r="I1143" s="124"/>
      <c r="J1143" s="125"/>
      <c r="K1143" s="125"/>
    </row>
    <row r="1144" spans="1:11" ht="21">
      <c r="A1144" s="675" t="s">
        <v>35</v>
      </c>
      <c r="B1144" s="675"/>
      <c r="C1144" s="675"/>
      <c r="D1144" s="675"/>
      <c r="E1144" s="675"/>
      <c r="F1144" s="675"/>
      <c r="G1144" s="675"/>
      <c r="H1144" s="675"/>
      <c r="I1144" s="127" t="s">
        <v>36</v>
      </c>
      <c r="J1144" s="128" t="s">
        <v>37</v>
      </c>
      <c r="K1144" s="128" t="s">
        <v>38</v>
      </c>
    </row>
    <row r="1145" spans="1:11" ht="21">
      <c r="A1145" s="130"/>
      <c r="B1145" s="121"/>
      <c r="C1145" s="121"/>
      <c r="D1145" s="121"/>
      <c r="E1145" s="121"/>
      <c r="F1145" s="121"/>
      <c r="G1145" s="121"/>
      <c r="H1145" s="131"/>
      <c r="I1145" s="132"/>
      <c r="J1145" s="133"/>
      <c r="K1145" s="134"/>
    </row>
    <row r="1146" spans="1:11" ht="21">
      <c r="A1146" s="135"/>
      <c r="B1146" s="122" t="s">
        <v>168</v>
      </c>
      <c r="C1146" s="122" t="s">
        <v>52</v>
      </c>
      <c r="H1146" s="136"/>
      <c r="I1146" s="137"/>
      <c r="J1146" s="138">
        <v>10315</v>
      </c>
      <c r="K1146" s="139"/>
    </row>
    <row r="1147" spans="1:11" ht="21">
      <c r="A1147" s="135"/>
      <c r="H1147" s="136"/>
      <c r="I1147" s="137"/>
      <c r="J1147" s="138"/>
      <c r="K1147" s="139"/>
    </row>
    <row r="1148" spans="1:11" ht="21">
      <c r="A1148" s="135"/>
      <c r="C1148" s="122" t="s">
        <v>169</v>
      </c>
      <c r="D1148" s="122" t="s">
        <v>54</v>
      </c>
      <c r="H1148" s="136"/>
      <c r="I1148" s="137"/>
      <c r="J1148" s="138"/>
      <c r="K1148" s="139">
        <f>J1146</f>
        <v>10315</v>
      </c>
    </row>
    <row r="1149" spans="1:11" ht="21">
      <c r="A1149" s="135"/>
      <c r="H1149" s="136"/>
      <c r="I1149" s="137"/>
      <c r="J1149" s="138"/>
      <c r="K1149" s="139"/>
    </row>
    <row r="1150" spans="1:11" ht="21">
      <c r="A1150" s="135"/>
      <c r="H1150" s="136"/>
      <c r="I1150" s="137"/>
      <c r="J1150" s="138"/>
      <c r="K1150" s="139"/>
    </row>
    <row r="1151" spans="1:11" ht="21">
      <c r="A1151" s="135"/>
      <c r="H1151" s="136"/>
      <c r="I1151" s="137"/>
      <c r="J1151" s="138"/>
      <c r="K1151" s="139"/>
    </row>
    <row r="1152" spans="8:11" ht="21">
      <c r="H1152" s="136"/>
      <c r="I1152" s="137"/>
      <c r="J1152" s="138"/>
      <c r="K1152" s="139"/>
    </row>
    <row r="1153" spans="8:11" ht="21">
      <c r="H1153" s="136"/>
      <c r="I1153" s="137"/>
      <c r="J1153" s="138"/>
      <c r="K1153" s="139"/>
    </row>
    <row r="1154" spans="8:11" ht="21">
      <c r="H1154" s="136"/>
      <c r="I1154" s="137"/>
      <c r="J1154" s="138"/>
      <c r="K1154" s="139"/>
    </row>
    <row r="1155" spans="1:11" ht="21">
      <c r="A1155" s="135"/>
      <c r="H1155" s="136"/>
      <c r="I1155" s="137"/>
      <c r="J1155" s="138"/>
      <c r="K1155" s="139"/>
    </row>
    <row r="1156" spans="1:11" ht="21">
      <c r="A1156" s="135"/>
      <c r="H1156" s="136"/>
      <c r="I1156" s="137"/>
      <c r="J1156" s="138"/>
      <c r="K1156" s="139"/>
    </row>
    <row r="1157" spans="1:11" ht="21">
      <c r="A1157" s="135"/>
      <c r="H1157" s="136"/>
      <c r="I1157" s="137"/>
      <c r="J1157" s="138"/>
      <c r="K1157" s="139"/>
    </row>
    <row r="1158" spans="1:11" ht="21">
      <c r="A1158" s="135"/>
      <c r="H1158" s="136"/>
      <c r="I1158" s="137"/>
      <c r="J1158" s="138"/>
      <c r="K1158" s="139"/>
    </row>
    <row r="1159" spans="1:11" ht="21">
      <c r="A1159" s="135"/>
      <c r="H1159" s="136"/>
      <c r="I1159" s="137"/>
      <c r="J1159" s="138"/>
      <c r="K1159" s="139"/>
    </row>
    <row r="1160" spans="1:11" ht="21">
      <c r="A1160" s="135"/>
      <c r="H1160" s="136"/>
      <c r="I1160" s="137"/>
      <c r="J1160" s="138"/>
      <c r="K1160" s="139"/>
    </row>
    <row r="1161" spans="1:11" ht="21">
      <c r="A1161" s="140"/>
      <c r="B1161" s="141"/>
      <c r="C1161" s="141"/>
      <c r="D1161" s="141"/>
      <c r="E1161" s="141"/>
      <c r="F1161" s="141"/>
      <c r="G1161" s="141"/>
      <c r="H1161" s="142"/>
      <c r="I1161" s="143"/>
      <c r="J1161" s="144"/>
      <c r="K1161" s="145"/>
    </row>
    <row r="1162" spans="1:11" ht="21">
      <c r="A1162" s="146"/>
      <c r="B1162" s="147" t="s">
        <v>170</v>
      </c>
      <c r="C1162" s="123"/>
      <c r="D1162" s="123" t="s">
        <v>171</v>
      </c>
      <c r="E1162" s="123"/>
      <c r="F1162" s="123"/>
      <c r="G1162" s="123"/>
      <c r="H1162" s="123"/>
      <c r="I1162" s="124"/>
      <c r="J1162" s="125"/>
      <c r="K1162" s="148"/>
    </row>
    <row r="1164" spans="2:11" ht="21">
      <c r="B1164" s="466"/>
      <c r="C1164" s="554" t="s">
        <v>552</v>
      </c>
      <c r="D1164" s="554"/>
      <c r="E1164" s="466"/>
      <c r="F1164" s="466"/>
      <c r="G1164" s="466"/>
      <c r="H1164" s="466"/>
      <c r="I1164" s="466"/>
      <c r="J1164" s="466"/>
      <c r="K1164" s="466"/>
    </row>
    <row r="1165" spans="2:11" ht="21">
      <c r="B1165" s="466"/>
      <c r="C1165" s="466"/>
      <c r="D1165" s="466"/>
      <c r="E1165" s="466"/>
      <c r="F1165" s="466"/>
      <c r="G1165" s="466"/>
      <c r="H1165" s="466"/>
      <c r="I1165" s="466"/>
      <c r="J1165" s="466"/>
      <c r="K1165" s="466"/>
    </row>
    <row r="1166" spans="2:11" ht="21">
      <c r="B1166" s="466"/>
      <c r="C1166" s="571"/>
      <c r="D1166" s="554"/>
      <c r="E1166" s="554"/>
      <c r="F1166" s="554"/>
      <c r="G1166" s="554"/>
      <c r="H1166" s="554"/>
      <c r="I1166" s="554"/>
      <c r="J1166" s="466"/>
      <c r="K1166" s="466"/>
    </row>
    <row r="1167" spans="2:11" ht="21">
      <c r="B1167" s="466"/>
      <c r="C1167" s="570"/>
      <c r="D1167" s="554" t="s">
        <v>803</v>
      </c>
      <c r="E1167" s="554"/>
      <c r="F1167" s="554"/>
      <c r="G1167" s="554"/>
      <c r="H1167" s="554"/>
      <c r="I1167" s="554"/>
      <c r="J1167" s="466"/>
      <c r="K1167" s="466"/>
    </row>
    <row r="1168" spans="2:11" ht="21">
      <c r="B1168" s="466"/>
      <c r="C1168" s="466">
        <v>1</v>
      </c>
      <c r="D1168" s="466" t="s">
        <v>772</v>
      </c>
      <c r="E1168" s="466"/>
      <c r="F1168" s="466"/>
      <c r="G1168" s="466"/>
      <c r="H1168" s="466"/>
      <c r="I1168" s="466"/>
      <c r="J1168" s="466"/>
      <c r="K1168" s="466"/>
    </row>
    <row r="1169" spans="2:11" ht="21">
      <c r="B1169" s="466"/>
      <c r="C1169" s="466">
        <v>2</v>
      </c>
      <c r="D1169" s="466" t="s">
        <v>777</v>
      </c>
      <c r="E1169" s="466"/>
      <c r="F1169" s="466"/>
      <c r="G1169" s="466"/>
      <c r="H1169" s="466"/>
      <c r="I1169" s="466"/>
      <c r="J1169" s="466"/>
      <c r="K1169" s="466"/>
    </row>
    <row r="1170" spans="2:11" ht="21">
      <c r="B1170" s="466"/>
      <c r="C1170" s="466">
        <v>3</v>
      </c>
      <c r="D1170" s="466" t="s">
        <v>804</v>
      </c>
      <c r="E1170" s="466"/>
      <c r="F1170" s="466"/>
      <c r="G1170" s="466"/>
      <c r="H1170" s="466"/>
      <c r="I1170" s="466"/>
      <c r="J1170" s="466"/>
      <c r="K1170" s="466"/>
    </row>
    <row r="1171" spans="2:11" ht="21">
      <c r="B1171" s="466"/>
      <c r="C1171" s="466">
        <v>4</v>
      </c>
      <c r="D1171" s="466" t="s">
        <v>805</v>
      </c>
      <c r="E1171" s="466"/>
      <c r="F1171" s="466"/>
      <c r="G1171" s="466"/>
      <c r="H1171" s="466"/>
      <c r="I1171" s="466"/>
      <c r="J1171" s="466"/>
      <c r="K1171" s="466"/>
    </row>
    <row r="1173" spans="1:11" ht="21">
      <c r="A1173" s="123"/>
      <c r="B1173" s="676" t="s">
        <v>39</v>
      </c>
      <c r="C1173" s="677"/>
      <c r="D1173" s="146"/>
      <c r="E1173" s="146"/>
      <c r="F1173" s="146"/>
      <c r="G1173" s="151" t="s">
        <v>40</v>
      </c>
      <c r="H1173" s="146"/>
      <c r="I1173" s="152"/>
      <c r="J1173" s="153" t="s">
        <v>172</v>
      </c>
      <c r="K1173" s="154"/>
    </row>
    <row r="1174" spans="2:11" ht="21">
      <c r="B1174" s="135"/>
      <c r="C1174" s="662" t="s">
        <v>173</v>
      </c>
      <c r="D1174" s="662"/>
      <c r="E1174" s="662"/>
      <c r="F1174" s="662"/>
      <c r="G1174" s="663" t="s">
        <v>174</v>
      </c>
      <c r="H1174" s="662"/>
      <c r="I1174" s="664"/>
      <c r="J1174" s="665" t="s">
        <v>175</v>
      </c>
      <c r="K1174" s="666"/>
    </row>
    <row r="1175" spans="2:11" ht="21">
      <c r="B1175" s="661" t="s">
        <v>452</v>
      </c>
      <c r="C1175" s="662"/>
      <c r="D1175" s="662"/>
      <c r="E1175" s="662"/>
      <c r="F1175" s="662"/>
      <c r="G1175" s="663" t="s">
        <v>364</v>
      </c>
      <c r="H1175" s="662"/>
      <c r="I1175" s="664"/>
      <c r="J1175" s="665" t="str">
        <f>B1175</f>
        <v>(นางสาวรัชนี  เผือกไธสง)</v>
      </c>
      <c r="K1175" s="666"/>
    </row>
    <row r="1176" spans="2:11" ht="21">
      <c r="B1176" s="667" t="s">
        <v>92</v>
      </c>
      <c r="C1176" s="668"/>
      <c r="D1176" s="668"/>
      <c r="E1176" s="668"/>
      <c r="F1176" s="668"/>
      <c r="G1176" s="669" t="s">
        <v>160</v>
      </c>
      <c r="H1176" s="668"/>
      <c r="I1176" s="670"/>
      <c r="J1176" s="671" t="str">
        <f>B1176</f>
        <v>นักวิชาการเงินและบัญชี</v>
      </c>
      <c r="K1176" s="672"/>
    </row>
    <row r="1179" spans="1:11" ht="21">
      <c r="A1179" s="673" t="s">
        <v>166</v>
      </c>
      <c r="B1179" s="673"/>
      <c r="C1179" s="673"/>
      <c r="D1179" s="673"/>
      <c r="E1179" s="673"/>
      <c r="F1179" s="673"/>
      <c r="G1179" s="673"/>
      <c r="H1179" s="673"/>
      <c r="I1179" s="673"/>
      <c r="J1179" s="673"/>
      <c r="K1179" s="673"/>
    </row>
    <row r="1180" spans="1:11" ht="21">
      <c r="A1180" s="123"/>
      <c r="B1180" s="123"/>
      <c r="C1180" s="123"/>
      <c r="D1180" s="123"/>
      <c r="E1180" s="123"/>
      <c r="F1180" s="123"/>
      <c r="G1180" s="123"/>
      <c r="H1180" s="123"/>
      <c r="I1180" s="124"/>
      <c r="J1180" s="125"/>
      <c r="K1180" s="126" t="s">
        <v>773</v>
      </c>
    </row>
    <row r="1181" spans="1:11" ht="21">
      <c r="A1181" s="123"/>
      <c r="B1181" s="123"/>
      <c r="C1181" s="123"/>
      <c r="D1181" s="123"/>
      <c r="E1181" s="123"/>
      <c r="F1181" s="123"/>
      <c r="G1181" s="123"/>
      <c r="H1181" s="123"/>
      <c r="I1181" s="124"/>
      <c r="J1181" s="674" t="s">
        <v>774</v>
      </c>
      <c r="K1181" s="674"/>
    </row>
    <row r="1182" spans="1:11" ht="21">
      <c r="A1182" s="123"/>
      <c r="B1182" s="123" t="s">
        <v>167</v>
      </c>
      <c r="C1182" s="123"/>
      <c r="D1182" s="123"/>
      <c r="E1182" s="123"/>
      <c r="F1182" s="123"/>
      <c r="G1182" s="123"/>
      <c r="H1182" s="123"/>
      <c r="I1182" s="124"/>
      <c r="J1182" s="125"/>
      <c r="K1182" s="125"/>
    </row>
    <row r="1183" spans="1:11" ht="21">
      <c r="A1183" s="675" t="s">
        <v>35</v>
      </c>
      <c r="B1183" s="675"/>
      <c r="C1183" s="675"/>
      <c r="D1183" s="675"/>
      <c r="E1183" s="675"/>
      <c r="F1183" s="675"/>
      <c r="G1183" s="675"/>
      <c r="H1183" s="675"/>
      <c r="I1183" s="127" t="s">
        <v>36</v>
      </c>
      <c r="J1183" s="128" t="s">
        <v>37</v>
      </c>
      <c r="K1183" s="128" t="s">
        <v>38</v>
      </c>
    </row>
    <row r="1184" spans="1:11" ht="21">
      <c r="A1184" s="130"/>
      <c r="B1184" s="121"/>
      <c r="C1184" s="121"/>
      <c r="D1184" s="121"/>
      <c r="E1184" s="121"/>
      <c r="F1184" s="121"/>
      <c r="G1184" s="121"/>
      <c r="H1184" s="131"/>
      <c r="I1184" s="132"/>
      <c r="J1184" s="133"/>
      <c r="K1184" s="134"/>
    </row>
    <row r="1185" spans="1:11" ht="21">
      <c r="A1185" s="135"/>
      <c r="B1185" s="122" t="s">
        <v>168</v>
      </c>
      <c r="C1185" s="122" t="s">
        <v>52</v>
      </c>
      <c r="H1185" s="136"/>
      <c r="I1185" s="137"/>
      <c r="J1185" s="138">
        <v>26100</v>
      </c>
      <c r="K1185" s="139"/>
    </row>
    <row r="1186" spans="1:11" ht="21">
      <c r="A1186" s="135"/>
      <c r="H1186" s="136"/>
      <c r="I1186" s="137"/>
      <c r="J1186" s="138"/>
      <c r="K1186" s="139"/>
    </row>
    <row r="1187" spans="1:11" ht="21">
      <c r="A1187" s="135"/>
      <c r="C1187" s="122" t="s">
        <v>169</v>
      </c>
      <c r="D1187" s="122" t="s">
        <v>54</v>
      </c>
      <c r="H1187" s="136"/>
      <c r="I1187" s="137"/>
      <c r="J1187" s="138"/>
      <c r="K1187" s="139">
        <f>J1185</f>
        <v>26100</v>
      </c>
    </row>
    <row r="1188" spans="1:11" ht="21">
      <c r="A1188" s="135"/>
      <c r="H1188" s="136"/>
      <c r="I1188" s="137"/>
      <c r="J1188" s="138"/>
      <c r="K1188" s="139"/>
    </row>
    <row r="1189" spans="1:11" ht="21">
      <c r="A1189" s="135"/>
      <c r="H1189" s="136"/>
      <c r="I1189" s="137"/>
      <c r="J1189" s="138"/>
      <c r="K1189" s="139"/>
    </row>
    <row r="1190" spans="1:11" ht="21">
      <c r="A1190" s="135"/>
      <c r="H1190" s="136"/>
      <c r="I1190" s="137"/>
      <c r="J1190" s="138"/>
      <c r="K1190" s="139"/>
    </row>
    <row r="1191" spans="8:11" ht="21">
      <c r="H1191" s="136"/>
      <c r="I1191" s="137"/>
      <c r="J1191" s="138"/>
      <c r="K1191" s="139"/>
    </row>
    <row r="1192" spans="1:11" ht="21">
      <c r="A1192" s="135"/>
      <c r="H1192" s="136"/>
      <c r="I1192" s="137"/>
      <c r="J1192" s="138"/>
      <c r="K1192" s="139"/>
    </row>
    <row r="1193" spans="1:11" ht="21">
      <c r="A1193" s="135"/>
      <c r="H1193" s="136"/>
      <c r="I1193" s="137"/>
      <c r="J1193" s="138"/>
      <c r="K1193" s="139"/>
    </row>
    <row r="1194" spans="1:11" ht="21">
      <c r="A1194" s="135"/>
      <c r="H1194" s="136"/>
      <c r="I1194" s="137"/>
      <c r="J1194" s="138"/>
      <c r="K1194" s="139"/>
    </row>
    <row r="1195" spans="1:11" ht="21">
      <c r="A1195" s="140"/>
      <c r="B1195" s="141"/>
      <c r="C1195" s="141"/>
      <c r="D1195" s="141"/>
      <c r="E1195" s="141"/>
      <c r="F1195" s="141"/>
      <c r="G1195" s="141"/>
      <c r="H1195" s="142"/>
      <c r="I1195" s="143"/>
      <c r="J1195" s="144"/>
      <c r="K1195" s="145"/>
    </row>
    <row r="1196" spans="1:11" ht="21">
      <c r="A1196" s="146"/>
      <c r="B1196" s="147" t="s">
        <v>170</v>
      </c>
      <c r="C1196" s="123"/>
      <c r="D1196" s="123" t="s">
        <v>171</v>
      </c>
      <c r="E1196" s="123"/>
      <c r="F1196" s="123"/>
      <c r="G1196" s="123"/>
      <c r="H1196" s="123"/>
      <c r="I1196" s="124"/>
      <c r="J1196" s="125"/>
      <c r="K1196" s="148"/>
    </row>
    <row r="1198" spans="2:11" ht="21">
      <c r="B1198" s="466"/>
      <c r="C1198" s="554" t="s">
        <v>552</v>
      </c>
      <c r="D1198" s="554"/>
      <c r="E1198" s="466"/>
      <c r="F1198" s="466"/>
      <c r="G1198" s="466"/>
      <c r="H1198" s="466"/>
      <c r="I1198" s="466"/>
      <c r="J1198" s="466"/>
      <c r="K1198" s="466"/>
    </row>
    <row r="1199" spans="2:11" ht="21">
      <c r="B1199" s="466"/>
      <c r="C1199" s="570"/>
      <c r="D1199" s="554" t="s">
        <v>775</v>
      </c>
      <c r="E1199" s="554"/>
      <c r="F1199" s="554"/>
      <c r="G1199" s="554"/>
      <c r="H1199" s="554"/>
      <c r="I1199" s="554"/>
      <c r="J1199" s="466"/>
      <c r="K1199" s="466"/>
    </row>
    <row r="1200" spans="2:11" ht="21">
      <c r="B1200" s="466"/>
      <c r="C1200" s="466">
        <v>1</v>
      </c>
      <c r="D1200" s="466" t="s">
        <v>776</v>
      </c>
      <c r="E1200" s="466"/>
      <c r="F1200" s="466"/>
      <c r="G1200" s="466"/>
      <c r="H1200" s="466"/>
      <c r="I1200" s="466"/>
      <c r="J1200" s="466"/>
      <c r="K1200" s="466"/>
    </row>
    <row r="1201" spans="2:11" ht="21">
      <c r="B1201" s="466"/>
      <c r="C1201" s="466">
        <v>2</v>
      </c>
      <c r="D1201" s="466" t="s">
        <v>778</v>
      </c>
      <c r="E1201" s="466"/>
      <c r="F1201" s="466"/>
      <c r="G1201" s="466"/>
      <c r="H1201" s="466"/>
      <c r="I1201" s="466"/>
      <c r="J1201" s="466"/>
      <c r="K1201" s="466"/>
    </row>
    <row r="1202" spans="2:11" ht="21">
      <c r="B1202" s="466"/>
      <c r="C1202" s="466">
        <v>3</v>
      </c>
      <c r="D1202" s="466" t="s">
        <v>779</v>
      </c>
      <c r="E1202" s="466"/>
      <c r="F1202" s="466"/>
      <c r="G1202" s="466"/>
      <c r="H1202" s="466"/>
      <c r="I1202" s="466"/>
      <c r="J1202" s="466"/>
      <c r="K1202" s="466"/>
    </row>
    <row r="1203" spans="2:11" ht="21">
      <c r="B1203" s="466"/>
      <c r="C1203" s="466">
        <v>4</v>
      </c>
      <c r="D1203" s="466" t="s">
        <v>780</v>
      </c>
      <c r="E1203" s="466"/>
      <c r="F1203" s="466"/>
      <c r="G1203" s="466"/>
      <c r="H1203" s="466"/>
      <c r="I1203" s="466"/>
      <c r="J1203" s="466"/>
      <c r="K1203" s="466"/>
    </row>
    <row r="1204" spans="2:11" ht="21">
      <c r="B1204" s="466"/>
      <c r="C1204" s="466">
        <v>5</v>
      </c>
      <c r="D1204" s="466" t="s">
        <v>781</v>
      </c>
      <c r="E1204" s="466"/>
      <c r="F1204" s="466"/>
      <c r="G1204" s="466"/>
      <c r="H1204" s="466"/>
      <c r="I1204" s="466"/>
      <c r="J1204" s="466"/>
      <c r="K1204" s="466"/>
    </row>
    <row r="1205" spans="2:11" ht="21">
      <c r="B1205" s="466"/>
      <c r="C1205" s="466">
        <v>6</v>
      </c>
      <c r="D1205" s="466" t="s">
        <v>782</v>
      </c>
      <c r="E1205" s="466"/>
      <c r="F1205" s="466"/>
      <c r="G1205" s="466"/>
      <c r="H1205" s="466"/>
      <c r="I1205" s="466"/>
      <c r="J1205" s="466"/>
      <c r="K1205" s="466"/>
    </row>
    <row r="1206" spans="2:11" ht="21">
      <c r="B1206" s="466"/>
      <c r="C1206" s="466">
        <v>7</v>
      </c>
      <c r="D1206" s="466" t="s">
        <v>783</v>
      </c>
      <c r="E1206" s="466"/>
      <c r="F1206" s="466"/>
      <c r="G1206" s="466"/>
      <c r="H1206" s="466"/>
      <c r="I1206" s="466"/>
      <c r="J1206" s="466"/>
      <c r="K1206" s="466"/>
    </row>
    <row r="1207" spans="2:11" ht="21">
      <c r="B1207" s="466"/>
      <c r="C1207" s="466">
        <v>8</v>
      </c>
      <c r="D1207" s="466" t="s">
        <v>784</v>
      </c>
      <c r="E1207" s="466"/>
      <c r="F1207" s="466"/>
      <c r="G1207" s="466"/>
      <c r="H1207" s="466"/>
      <c r="I1207" s="466"/>
      <c r="J1207" s="466"/>
      <c r="K1207" s="466"/>
    </row>
    <row r="1208" spans="2:11" ht="21">
      <c r="B1208" s="466"/>
      <c r="C1208" s="466"/>
      <c r="D1208" s="466"/>
      <c r="E1208" s="466"/>
      <c r="F1208" s="466"/>
      <c r="G1208" s="466"/>
      <c r="H1208" s="466"/>
      <c r="I1208" s="466"/>
      <c r="J1208" s="466"/>
      <c r="K1208" s="466"/>
    </row>
    <row r="1209" spans="2:11" ht="21">
      <c r="B1209" s="466"/>
      <c r="C1209" s="466"/>
      <c r="D1209" s="466"/>
      <c r="E1209" s="466"/>
      <c r="F1209" s="466"/>
      <c r="G1209" s="466"/>
      <c r="H1209" s="466"/>
      <c r="I1209" s="466"/>
      <c r="J1209" s="466"/>
      <c r="K1209" s="466"/>
    </row>
    <row r="1210" spans="2:11" ht="21">
      <c r="B1210" s="466"/>
      <c r="C1210" s="466"/>
      <c r="D1210" s="466"/>
      <c r="E1210" s="466"/>
      <c r="F1210" s="466"/>
      <c r="G1210" s="466"/>
      <c r="H1210" s="466"/>
      <c r="I1210" s="466"/>
      <c r="J1210" s="466"/>
      <c r="K1210" s="466"/>
    </row>
    <row r="1212" spans="1:11" ht="21">
      <c r="A1212" s="123"/>
      <c r="B1212" s="676" t="s">
        <v>39</v>
      </c>
      <c r="C1212" s="677"/>
      <c r="D1212" s="146"/>
      <c r="E1212" s="146"/>
      <c r="F1212" s="146"/>
      <c r="G1212" s="151" t="s">
        <v>40</v>
      </c>
      <c r="H1212" s="146"/>
      <c r="I1212" s="152"/>
      <c r="J1212" s="153" t="s">
        <v>172</v>
      </c>
      <c r="K1212" s="154"/>
    </row>
    <row r="1213" spans="2:11" ht="21">
      <c r="B1213" s="135"/>
      <c r="C1213" s="662" t="s">
        <v>173</v>
      </c>
      <c r="D1213" s="662"/>
      <c r="E1213" s="662"/>
      <c r="F1213" s="662"/>
      <c r="G1213" s="663" t="s">
        <v>174</v>
      </c>
      <c r="H1213" s="662"/>
      <c r="I1213" s="664"/>
      <c r="J1213" s="665" t="s">
        <v>175</v>
      </c>
      <c r="K1213" s="666"/>
    </row>
    <row r="1214" spans="2:11" ht="21">
      <c r="B1214" s="661" t="s">
        <v>452</v>
      </c>
      <c r="C1214" s="662"/>
      <c r="D1214" s="662"/>
      <c r="E1214" s="662"/>
      <c r="F1214" s="662"/>
      <c r="G1214" s="663" t="s">
        <v>364</v>
      </c>
      <c r="H1214" s="662"/>
      <c r="I1214" s="664"/>
      <c r="J1214" s="665" t="str">
        <f>B1214</f>
        <v>(นางสาวรัชนี  เผือกไธสง)</v>
      </c>
      <c r="K1214" s="666"/>
    </row>
    <row r="1215" spans="2:11" ht="21">
      <c r="B1215" s="667" t="s">
        <v>453</v>
      </c>
      <c r="C1215" s="668"/>
      <c r="D1215" s="668"/>
      <c r="E1215" s="668"/>
      <c r="F1215" s="668"/>
      <c r="G1215" s="669" t="s">
        <v>160</v>
      </c>
      <c r="H1215" s="668"/>
      <c r="I1215" s="670"/>
      <c r="J1215" s="671" t="str">
        <f>B1215</f>
        <v>นักวิชการเงินและบัญชี</v>
      </c>
      <c r="K1215" s="672"/>
    </row>
    <row r="1219" spans="1:11" ht="21">
      <c r="A1219" s="673" t="s">
        <v>166</v>
      </c>
      <c r="B1219" s="673"/>
      <c r="C1219" s="673"/>
      <c r="D1219" s="673"/>
      <c r="E1219" s="673"/>
      <c r="F1219" s="673"/>
      <c r="G1219" s="673"/>
      <c r="H1219" s="673"/>
      <c r="I1219" s="673"/>
      <c r="J1219" s="673"/>
      <c r="K1219" s="673"/>
    </row>
    <row r="1220" spans="1:11" ht="21">
      <c r="A1220" s="123"/>
      <c r="B1220" s="123"/>
      <c r="C1220" s="123"/>
      <c r="D1220" s="123"/>
      <c r="E1220" s="123"/>
      <c r="F1220" s="123"/>
      <c r="G1220" s="123"/>
      <c r="H1220" s="123"/>
      <c r="I1220" s="124"/>
      <c r="J1220" s="125"/>
      <c r="K1220" s="126" t="s">
        <v>785</v>
      </c>
    </row>
    <row r="1221" spans="1:11" ht="21">
      <c r="A1221" s="123"/>
      <c r="B1221" s="123"/>
      <c r="C1221" s="123"/>
      <c r="D1221" s="123"/>
      <c r="E1221" s="123"/>
      <c r="F1221" s="123"/>
      <c r="G1221" s="123"/>
      <c r="H1221" s="123"/>
      <c r="I1221" s="124"/>
      <c r="J1221" s="674" t="s">
        <v>786</v>
      </c>
      <c r="K1221" s="674"/>
    </row>
    <row r="1222" spans="1:11" ht="21">
      <c r="A1222" s="123"/>
      <c r="B1222" s="123" t="s">
        <v>167</v>
      </c>
      <c r="C1222" s="123"/>
      <c r="D1222" s="123"/>
      <c r="E1222" s="123"/>
      <c r="F1222" s="123"/>
      <c r="G1222" s="123"/>
      <c r="H1222" s="123"/>
      <c r="I1222" s="124"/>
      <c r="J1222" s="125"/>
      <c r="K1222" s="125"/>
    </row>
    <row r="1223" spans="1:11" ht="21">
      <c r="A1223" s="675" t="s">
        <v>35</v>
      </c>
      <c r="B1223" s="675"/>
      <c r="C1223" s="675"/>
      <c r="D1223" s="675"/>
      <c r="E1223" s="675"/>
      <c r="F1223" s="675"/>
      <c r="G1223" s="675"/>
      <c r="H1223" s="675"/>
      <c r="I1223" s="127" t="s">
        <v>36</v>
      </c>
      <c r="J1223" s="128" t="s">
        <v>37</v>
      </c>
      <c r="K1223" s="128" t="s">
        <v>38</v>
      </c>
    </row>
    <row r="1224" spans="1:11" ht="21">
      <c r="A1224" s="130"/>
      <c r="B1224" s="121"/>
      <c r="C1224" s="121"/>
      <c r="D1224" s="121"/>
      <c r="E1224" s="121"/>
      <c r="F1224" s="121"/>
      <c r="G1224" s="121"/>
      <c r="H1224" s="131"/>
      <c r="I1224" s="132"/>
      <c r="J1224" s="133"/>
      <c r="K1224" s="134"/>
    </row>
    <row r="1225" spans="1:11" ht="21">
      <c r="A1225" s="135"/>
      <c r="B1225" s="122" t="s">
        <v>168</v>
      </c>
      <c r="C1225" s="122" t="s">
        <v>558</v>
      </c>
      <c r="F1225" s="555"/>
      <c r="H1225" s="136"/>
      <c r="I1225" s="172"/>
      <c r="J1225" s="138">
        <v>1383200</v>
      </c>
      <c r="K1225" s="139"/>
    </row>
    <row r="1226" spans="1:11" ht="21">
      <c r="A1226" s="135"/>
      <c r="F1226" s="555"/>
      <c r="H1226" s="136"/>
      <c r="I1226" s="172"/>
      <c r="J1226" s="138"/>
      <c r="K1226" s="139"/>
    </row>
    <row r="1227" spans="1:11" ht="21">
      <c r="A1227" s="135"/>
      <c r="C1227" s="122" t="s">
        <v>169</v>
      </c>
      <c r="D1227" s="122" t="s">
        <v>559</v>
      </c>
      <c r="H1227" s="136"/>
      <c r="I1227" s="556"/>
      <c r="J1227" s="138"/>
      <c r="K1227" s="139">
        <f>J1225</f>
        <v>1383200</v>
      </c>
    </row>
    <row r="1228" spans="1:11" ht="21">
      <c r="A1228" s="135"/>
      <c r="H1228" s="136"/>
      <c r="I1228" s="137"/>
      <c r="J1228" s="138"/>
      <c r="K1228" s="139"/>
    </row>
    <row r="1229" spans="1:11" ht="21">
      <c r="A1229" s="135"/>
      <c r="H1229" s="136"/>
      <c r="I1229" s="137"/>
      <c r="J1229" s="138"/>
      <c r="K1229" s="139"/>
    </row>
    <row r="1230" spans="1:11" ht="21">
      <c r="A1230" s="135"/>
      <c r="H1230" s="136"/>
      <c r="I1230" s="137"/>
      <c r="J1230" s="138"/>
      <c r="K1230" s="139"/>
    </row>
    <row r="1231" spans="1:11" ht="21">
      <c r="A1231" s="135"/>
      <c r="H1231" s="136"/>
      <c r="I1231" s="137"/>
      <c r="J1231" s="138"/>
      <c r="K1231" s="139"/>
    </row>
    <row r="1232" spans="1:11" ht="21">
      <c r="A1232" s="135"/>
      <c r="H1232" s="136"/>
      <c r="I1232" s="137"/>
      <c r="J1232" s="138"/>
      <c r="K1232" s="139"/>
    </row>
    <row r="1233" spans="1:11" ht="21">
      <c r="A1233" s="135"/>
      <c r="H1233" s="136"/>
      <c r="I1233" s="137"/>
      <c r="J1233" s="138"/>
      <c r="K1233" s="139"/>
    </row>
    <row r="1234" spans="1:11" ht="21">
      <c r="A1234" s="135"/>
      <c r="H1234" s="136"/>
      <c r="I1234" s="137"/>
      <c r="J1234" s="138"/>
      <c r="K1234" s="139"/>
    </row>
    <row r="1235" spans="1:11" ht="21">
      <c r="A1235" s="135"/>
      <c r="H1235" s="136"/>
      <c r="I1235" s="137"/>
      <c r="J1235" s="138"/>
      <c r="K1235" s="139"/>
    </row>
    <row r="1236" spans="1:11" ht="21">
      <c r="A1236" s="135"/>
      <c r="H1236" s="136"/>
      <c r="I1236" s="137"/>
      <c r="J1236" s="138"/>
      <c r="K1236" s="139"/>
    </row>
    <row r="1237" spans="1:11" ht="21">
      <c r="A1237" s="135"/>
      <c r="H1237" s="136"/>
      <c r="I1237" s="137"/>
      <c r="J1237" s="138"/>
      <c r="K1237" s="139"/>
    </row>
    <row r="1238" spans="1:11" ht="21">
      <c r="A1238" s="135"/>
      <c r="H1238" s="136"/>
      <c r="I1238" s="137"/>
      <c r="J1238" s="138"/>
      <c r="K1238" s="139"/>
    </row>
    <row r="1239" spans="1:11" ht="21">
      <c r="A1239" s="140"/>
      <c r="B1239" s="141"/>
      <c r="C1239" s="141"/>
      <c r="D1239" s="141"/>
      <c r="E1239" s="141"/>
      <c r="F1239" s="141"/>
      <c r="G1239" s="141"/>
      <c r="H1239" s="142"/>
      <c r="I1239" s="143"/>
      <c r="J1239" s="144"/>
      <c r="K1239" s="145"/>
    </row>
    <row r="1240" spans="1:11" ht="21">
      <c r="A1240" s="146"/>
      <c r="B1240" s="147" t="s">
        <v>170</v>
      </c>
      <c r="C1240" s="123"/>
      <c r="D1240" s="123" t="s">
        <v>171</v>
      </c>
      <c r="E1240" s="123"/>
      <c r="F1240" s="123"/>
      <c r="G1240" s="123"/>
      <c r="H1240" s="123"/>
      <c r="I1240" s="124"/>
      <c r="J1240" s="125"/>
      <c r="K1240" s="148"/>
    </row>
    <row r="1242" spans="3:11" ht="21">
      <c r="C1242" s="662" t="s">
        <v>560</v>
      </c>
      <c r="D1242" s="662"/>
      <c r="E1242" s="662"/>
      <c r="F1242" s="662"/>
      <c r="G1242" s="662"/>
      <c r="H1242" s="662"/>
      <c r="I1242" s="662"/>
      <c r="J1242" s="662"/>
      <c r="K1242" s="662"/>
    </row>
    <row r="1245" spans="2:11" ht="21">
      <c r="B1245" s="676" t="s">
        <v>39</v>
      </c>
      <c r="C1245" s="677"/>
      <c r="D1245" s="146"/>
      <c r="E1245" s="146"/>
      <c r="F1245" s="146"/>
      <c r="G1245" s="151" t="s">
        <v>40</v>
      </c>
      <c r="H1245" s="146"/>
      <c r="I1245" s="152"/>
      <c r="J1245" s="153" t="s">
        <v>172</v>
      </c>
      <c r="K1245" s="154"/>
    </row>
    <row r="1246" spans="2:11" ht="21">
      <c r="B1246" s="135"/>
      <c r="C1246" s="662" t="s">
        <v>173</v>
      </c>
      <c r="D1246" s="662"/>
      <c r="E1246" s="662"/>
      <c r="F1246" s="662"/>
      <c r="G1246" s="663" t="s">
        <v>174</v>
      </c>
      <c r="H1246" s="662"/>
      <c r="I1246" s="664"/>
      <c r="J1246" s="665" t="s">
        <v>175</v>
      </c>
      <c r="K1246" s="666"/>
    </row>
    <row r="1247" spans="2:11" ht="21">
      <c r="B1247" s="661" t="s">
        <v>452</v>
      </c>
      <c r="C1247" s="662"/>
      <c r="D1247" s="662"/>
      <c r="E1247" s="662"/>
      <c r="F1247" s="662"/>
      <c r="G1247" s="663" t="str">
        <f>G1214</f>
        <v>(นายไสวธนกร  ดีมาก)</v>
      </c>
      <c r="H1247" s="662"/>
      <c r="I1247" s="664"/>
      <c r="J1247" s="665" t="str">
        <f>B1247</f>
        <v>(นางสาวรัชนี  เผือกไธสง)</v>
      </c>
      <c r="K1247" s="666"/>
    </row>
    <row r="1248" spans="2:11" ht="21">
      <c r="B1248" s="669" t="s">
        <v>562</v>
      </c>
      <c r="C1248" s="668"/>
      <c r="D1248" s="668"/>
      <c r="E1248" s="668"/>
      <c r="F1248" s="668"/>
      <c r="G1248" s="669" t="s">
        <v>160</v>
      </c>
      <c r="H1248" s="668"/>
      <c r="I1248" s="670"/>
      <c r="J1248" s="671" t="str">
        <f>B1248</f>
        <v>นักวิชการเงินและบัญชีญชี</v>
      </c>
      <c r="K1248" s="672"/>
    </row>
    <row r="1249" spans="2:11" ht="21">
      <c r="B1249" s="129"/>
      <c r="C1249" s="129"/>
      <c r="D1249" s="129"/>
      <c r="E1249" s="129"/>
      <c r="F1249" s="129"/>
      <c r="G1249" s="129"/>
      <c r="H1249" s="129"/>
      <c r="I1249" s="129"/>
      <c r="J1249" s="445"/>
      <c r="K1249" s="445"/>
    </row>
    <row r="1257" spans="1:11" ht="21">
      <c r="A1257" s="673" t="s">
        <v>166</v>
      </c>
      <c r="B1257" s="673"/>
      <c r="C1257" s="673"/>
      <c r="D1257" s="673"/>
      <c r="E1257" s="673"/>
      <c r="F1257" s="673"/>
      <c r="G1257" s="673"/>
      <c r="H1257" s="673"/>
      <c r="I1257" s="673"/>
      <c r="J1257" s="673"/>
      <c r="K1257" s="673"/>
    </row>
    <row r="1258" spans="1:11" ht="21">
      <c r="A1258" s="123"/>
      <c r="B1258" s="123"/>
      <c r="C1258" s="123"/>
      <c r="D1258" s="123"/>
      <c r="E1258" s="123"/>
      <c r="F1258" s="123"/>
      <c r="G1258" s="123"/>
      <c r="H1258" s="123"/>
      <c r="I1258" s="124"/>
      <c r="J1258" s="125"/>
      <c r="K1258" s="126" t="s">
        <v>787</v>
      </c>
    </row>
    <row r="1259" spans="1:11" ht="21">
      <c r="A1259" s="123"/>
      <c r="B1259" s="123"/>
      <c r="C1259" s="123"/>
      <c r="D1259" s="123"/>
      <c r="E1259" s="123"/>
      <c r="F1259" s="123"/>
      <c r="G1259" s="123"/>
      <c r="H1259" s="123"/>
      <c r="I1259" s="124"/>
      <c r="J1259" s="674" t="s">
        <v>786</v>
      </c>
      <c r="K1259" s="674"/>
    </row>
    <row r="1260" spans="1:11" ht="21">
      <c r="A1260" s="123"/>
      <c r="B1260" s="123" t="s">
        <v>167</v>
      </c>
      <c r="C1260" s="123"/>
      <c r="D1260" s="123"/>
      <c r="E1260" s="123"/>
      <c r="F1260" s="123"/>
      <c r="G1260" s="123"/>
      <c r="H1260" s="123"/>
      <c r="I1260" s="124"/>
      <c r="J1260" s="125"/>
      <c r="K1260" s="125"/>
    </row>
    <row r="1261" spans="1:11" ht="21">
      <c r="A1261" s="675" t="s">
        <v>35</v>
      </c>
      <c r="B1261" s="675"/>
      <c r="C1261" s="675"/>
      <c r="D1261" s="675"/>
      <c r="E1261" s="675"/>
      <c r="F1261" s="675"/>
      <c r="G1261" s="675"/>
      <c r="H1261" s="675"/>
      <c r="I1261" s="127" t="s">
        <v>36</v>
      </c>
      <c r="J1261" s="128" t="s">
        <v>37</v>
      </c>
      <c r="K1261" s="128" t="s">
        <v>38</v>
      </c>
    </row>
    <row r="1262" spans="1:11" ht="21">
      <c r="A1262" s="130"/>
      <c r="B1262" s="121"/>
      <c r="C1262" s="121"/>
      <c r="D1262" s="121"/>
      <c r="E1262" s="121"/>
      <c r="F1262" s="121"/>
      <c r="G1262" s="121"/>
      <c r="H1262" s="131"/>
      <c r="I1262" s="132"/>
      <c r="J1262" s="133"/>
      <c r="K1262" s="134"/>
    </row>
    <row r="1263" spans="1:11" ht="21">
      <c r="A1263" s="135"/>
      <c r="B1263" s="122" t="s">
        <v>168</v>
      </c>
      <c r="C1263" s="122" t="s">
        <v>788</v>
      </c>
      <c r="F1263" s="555"/>
      <c r="H1263" s="136"/>
      <c r="I1263" s="172"/>
      <c r="J1263" s="138">
        <v>2000000</v>
      </c>
      <c r="K1263" s="139"/>
    </row>
    <row r="1264" spans="1:11" ht="21">
      <c r="A1264" s="135"/>
      <c r="F1264" s="555"/>
      <c r="H1264" s="136"/>
      <c r="I1264" s="172"/>
      <c r="J1264" s="138"/>
      <c r="K1264" s="139"/>
    </row>
    <row r="1265" spans="1:11" ht="21">
      <c r="A1265" s="135"/>
      <c r="C1265" s="122" t="s">
        <v>169</v>
      </c>
      <c r="D1265" s="122" t="s">
        <v>789</v>
      </c>
      <c r="H1265" s="136"/>
      <c r="I1265" s="556"/>
      <c r="J1265" s="138"/>
      <c r="K1265" s="139">
        <f>J1263</f>
        <v>2000000</v>
      </c>
    </row>
    <row r="1266" spans="1:11" ht="21">
      <c r="A1266" s="135"/>
      <c r="H1266" s="136"/>
      <c r="I1266" s="137"/>
      <c r="J1266" s="138"/>
      <c r="K1266" s="139"/>
    </row>
    <row r="1267" spans="1:11" ht="21">
      <c r="A1267" s="135"/>
      <c r="H1267" s="136"/>
      <c r="I1267" s="137"/>
      <c r="J1267" s="138"/>
      <c r="K1267" s="139"/>
    </row>
    <row r="1268" spans="1:11" ht="21">
      <c r="A1268" s="135"/>
      <c r="H1268" s="136"/>
      <c r="I1268" s="137"/>
      <c r="J1268" s="138"/>
      <c r="K1268" s="139"/>
    </row>
    <row r="1269" spans="1:11" ht="21">
      <c r="A1269" s="135"/>
      <c r="H1269" s="136"/>
      <c r="I1269" s="137"/>
      <c r="J1269" s="138"/>
      <c r="K1269" s="139"/>
    </row>
    <row r="1270" spans="1:11" ht="21">
      <c r="A1270" s="135"/>
      <c r="H1270" s="136"/>
      <c r="I1270" s="137"/>
      <c r="J1270" s="138"/>
      <c r="K1270" s="139"/>
    </row>
    <row r="1271" spans="1:11" ht="21">
      <c r="A1271" s="135"/>
      <c r="H1271" s="136"/>
      <c r="I1271" s="137"/>
      <c r="J1271" s="138"/>
      <c r="K1271" s="139"/>
    </row>
    <row r="1272" spans="1:11" ht="21">
      <c r="A1272" s="135"/>
      <c r="H1272" s="136"/>
      <c r="I1272" s="137"/>
      <c r="J1272" s="138"/>
      <c r="K1272" s="139"/>
    </row>
    <row r="1273" spans="1:11" ht="21">
      <c r="A1273" s="135"/>
      <c r="H1273" s="136"/>
      <c r="I1273" s="137"/>
      <c r="J1273" s="138"/>
      <c r="K1273" s="139"/>
    </row>
    <row r="1274" spans="1:11" ht="21">
      <c r="A1274" s="135"/>
      <c r="H1274" s="136"/>
      <c r="I1274" s="137"/>
      <c r="J1274" s="138"/>
      <c r="K1274" s="139"/>
    </row>
    <row r="1275" spans="1:11" ht="21">
      <c r="A1275" s="135"/>
      <c r="H1275" s="136"/>
      <c r="I1275" s="137"/>
      <c r="J1275" s="138"/>
      <c r="K1275" s="139"/>
    </row>
    <row r="1276" spans="1:11" ht="21">
      <c r="A1276" s="135"/>
      <c r="H1276" s="136"/>
      <c r="I1276" s="137"/>
      <c r="J1276" s="138"/>
      <c r="K1276" s="139"/>
    </row>
    <row r="1277" spans="1:11" ht="21">
      <c r="A1277" s="140"/>
      <c r="B1277" s="141"/>
      <c r="C1277" s="141"/>
      <c r="D1277" s="141"/>
      <c r="E1277" s="141"/>
      <c r="F1277" s="141"/>
      <c r="G1277" s="141"/>
      <c r="H1277" s="142"/>
      <c r="I1277" s="143"/>
      <c r="J1277" s="144"/>
      <c r="K1277" s="145"/>
    </row>
    <row r="1278" spans="1:11" ht="21">
      <c r="A1278" s="146"/>
      <c r="B1278" s="147" t="s">
        <v>170</v>
      </c>
      <c r="C1278" s="123"/>
      <c r="D1278" s="123" t="s">
        <v>171</v>
      </c>
      <c r="E1278" s="123"/>
      <c r="F1278" s="123"/>
      <c r="G1278" s="123"/>
      <c r="H1278" s="123"/>
      <c r="I1278" s="124"/>
      <c r="J1278" s="125"/>
      <c r="K1278" s="148"/>
    </row>
    <row r="1280" spans="3:11" ht="21">
      <c r="C1280" s="662" t="s">
        <v>790</v>
      </c>
      <c r="D1280" s="662"/>
      <c r="E1280" s="662"/>
      <c r="F1280" s="662"/>
      <c r="G1280" s="662"/>
      <c r="H1280" s="662"/>
      <c r="I1280" s="662"/>
      <c r="J1280" s="662"/>
      <c r="K1280" s="662"/>
    </row>
    <row r="1283" spans="2:11" ht="21">
      <c r="B1283" s="676" t="s">
        <v>39</v>
      </c>
      <c r="C1283" s="677"/>
      <c r="D1283" s="146"/>
      <c r="E1283" s="146"/>
      <c r="F1283" s="146"/>
      <c r="G1283" s="151" t="s">
        <v>40</v>
      </c>
      <c r="H1283" s="146"/>
      <c r="I1283" s="152"/>
      <c r="J1283" s="153" t="s">
        <v>172</v>
      </c>
      <c r="K1283" s="154"/>
    </row>
    <row r="1284" spans="2:11" ht="21">
      <c r="B1284" s="135"/>
      <c r="C1284" s="662" t="s">
        <v>173</v>
      </c>
      <c r="D1284" s="662"/>
      <c r="E1284" s="662"/>
      <c r="F1284" s="662"/>
      <c r="G1284" s="663" t="s">
        <v>174</v>
      </c>
      <c r="H1284" s="662"/>
      <c r="I1284" s="664"/>
      <c r="J1284" s="665" t="s">
        <v>175</v>
      </c>
      <c r="K1284" s="666"/>
    </row>
    <row r="1285" spans="2:11" ht="21">
      <c r="B1285" s="661" t="s">
        <v>452</v>
      </c>
      <c r="C1285" s="662"/>
      <c r="D1285" s="662"/>
      <c r="E1285" s="662"/>
      <c r="F1285" s="662"/>
      <c r="G1285" s="663" t="str">
        <f>G1247</f>
        <v>(นายไสวธนกร  ดีมาก)</v>
      </c>
      <c r="H1285" s="662"/>
      <c r="I1285" s="664"/>
      <c r="J1285" s="665" t="str">
        <f>B1285</f>
        <v>(นางสาวรัชนี  เผือกไธสง)</v>
      </c>
      <c r="K1285" s="666"/>
    </row>
    <row r="1286" spans="2:11" ht="21">
      <c r="B1286" s="669" t="s">
        <v>562</v>
      </c>
      <c r="C1286" s="668"/>
      <c r="D1286" s="668"/>
      <c r="E1286" s="668"/>
      <c r="F1286" s="668"/>
      <c r="G1286" s="669" t="s">
        <v>160</v>
      </c>
      <c r="H1286" s="668"/>
      <c r="I1286" s="670"/>
      <c r="J1286" s="671" t="str">
        <f>B1286</f>
        <v>นักวิชการเงินและบัญชีญชี</v>
      </c>
      <c r="K1286" s="672"/>
    </row>
    <row r="1287" spans="2:11" ht="21">
      <c r="B1287" s="129"/>
      <c r="C1287" s="129"/>
      <c r="D1287" s="129"/>
      <c r="E1287" s="129"/>
      <c r="F1287" s="129"/>
      <c r="G1287" s="129"/>
      <c r="H1287" s="129"/>
      <c r="I1287" s="129"/>
      <c r="J1287" s="445"/>
      <c r="K1287" s="445"/>
    </row>
    <row r="1293" spans="1:11" ht="21">
      <c r="A1293" s="673" t="s">
        <v>166</v>
      </c>
      <c r="B1293" s="673"/>
      <c r="C1293" s="673"/>
      <c r="D1293" s="673"/>
      <c r="E1293" s="673"/>
      <c r="F1293" s="673"/>
      <c r="G1293" s="673"/>
      <c r="H1293" s="673"/>
      <c r="I1293" s="673"/>
      <c r="J1293" s="673"/>
      <c r="K1293" s="673"/>
    </row>
    <row r="1294" spans="1:11" ht="21">
      <c r="A1294" s="123"/>
      <c r="B1294" s="123"/>
      <c r="C1294" s="123"/>
      <c r="D1294" s="123"/>
      <c r="E1294" s="123"/>
      <c r="F1294" s="123"/>
      <c r="G1294" s="123"/>
      <c r="H1294" s="123"/>
      <c r="I1294" s="124"/>
      <c r="J1294" s="125"/>
      <c r="K1294" s="126" t="s">
        <v>791</v>
      </c>
    </row>
    <row r="1295" spans="1:11" ht="21">
      <c r="A1295" s="123"/>
      <c r="B1295" s="123"/>
      <c r="C1295" s="123"/>
      <c r="D1295" s="123"/>
      <c r="E1295" s="123"/>
      <c r="F1295" s="123"/>
      <c r="G1295" s="123"/>
      <c r="H1295" s="123"/>
      <c r="I1295" s="124"/>
      <c r="J1295" s="674" t="s">
        <v>792</v>
      </c>
      <c r="K1295" s="674"/>
    </row>
    <row r="1296" spans="1:11" ht="21">
      <c r="A1296" s="123"/>
      <c r="B1296" s="123" t="s">
        <v>167</v>
      </c>
      <c r="C1296" s="123"/>
      <c r="D1296" s="123"/>
      <c r="E1296" s="123"/>
      <c r="F1296" s="123"/>
      <c r="G1296" s="123"/>
      <c r="H1296" s="123"/>
      <c r="I1296" s="124"/>
      <c r="J1296" s="125"/>
      <c r="K1296" s="125"/>
    </row>
    <row r="1297" spans="1:11" ht="21">
      <c r="A1297" s="675" t="s">
        <v>35</v>
      </c>
      <c r="B1297" s="675"/>
      <c r="C1297" s="675"/>
      <c r="D1297" s="675"/>
      <c r="E1297" s="675"/>
      <c r="F1297" s="675"/>
      <c r="G1297" s="675"/>
      <c r="H1297" s="675"/>
      <c r="I1297" s="127" t="s">
        <v>36</v>
      </c>
      <c r="J1297" s="128" t="s">
        <v>37</v>
      </c>
      <c r="K1297" s="128" t="s">
        <v>38</v>
      </c>
    </row>
    <row r="1298" spans="1:11" ht="21">
      <c r="A1298" s="130"/>
      <c r="B1298" s="121"/>
      <c r="C1298" s="121"/>
      <c r="D1298" s="121"/>
      <c r="E1298" s="121"/>
      <c r="F1298" s="121"/>
      <c r="G1298" s="121"/>
      <c r="H1298" s="131"/>
      <c r="I1298" s="132"/>
      <c r="J1298" s="133"/>
      <c r="K1298" s="134"/>
    </row>
    <row r="1299" spans="1:11" ht="21">
      <c r="A1299" s="135"/>
      <c r="B1299" s="122" t="s">
        <v>168</v>
      </c>
      <c r="C1299" s="122" t="s">
        <v>250</v>
      </c>
      <c r="H1299" s="136"/>
      <c r="I1299" s="137"/>
      <c r="J1299" s="138">
        <v>497600</v>
      </c>
      <c r="K1299" s="139"/>
    </row>
    <row r="1300" spans="1:11" ht="21">
      <c r="A1300" s="135"/>
      <c r="C1300" s="122" t="s">
        <v>361</v>
      </c>
      <c r="H1300" s="136"/>
      <c r="I1300" s="137"/>
      <c r="J1300" s="138">
        <v>176000</v>
      </c>
      <c r="K1300" s="139"/>
    </row>
    <row r="1301" spans="1:11" ht="21">
      <c r="A1301" s="135"/>
      <c r="H1301" s="136"/>
      <c r="I1301" s="137"/>
      <c r="J1301" s="138"/>
      <c r="K1301" s="139"/>
    </row>
    <row r="1302" spans="1:11" ht="21">
      <c r="A1302" s="135"/>
      <c r="C1302" s="122" t="s">
        <v>169</v>
      </c>
      <c r="D1302" s="122" t="s">
        <v>133</v>
      </c>
      <c r="H1302" s="136"/>
      <c r="I1302" s="137"/>
      <c r="J1302" s="138"/>
      <c r="K1302" s="139">
        <f>J1299+J1300</f>
        <v>673600</v>
      </c>
    </row>
    <row r="1303" spans="1:11" ht="21">
      <c r="A1303" s="135"/>
      <c r="H1303" s="136"/>
      <c r="I1303" s="137"/>
      <c r="J1303" s="138"/>
      <c r="K1303" s="139"/>
    </row>
    <row r="1304" spans="1:11" ht="21">
      <c r="A1304" s="135"/>
      <c r="H1304" s="136"/>
      <c r="I1304" s="137"/>
      <c r="J1304" s="138"/>
      <c r="K1304" s="139"/>
    </row>
    <row r="1305" spans="1:11" ht="21">
      <c r="A1305" s="135"/>
      <c r="H1305" s="136"/>
      <c r="I1305" s="137"/>
      <c r="J1305" s="138"/>
      <c r="K1305" s="139"/>
    </row>
    <row r="1306" spans="8:11" ht="21">
      <c r="H1306" s="136"/>
      <c r="I1306" s="137"/>
      <c r="J1306" s="138"/>
      <c r="K1306" s="139"/>
    </row>
    <row r="1307" spans="8:11" ht="21">
      <c r="H1307" s="136"/>
      <c r="I1307" s="137"/>
      <c r="J1307" s="138"/>
      <c r="K1307" s="139"/>
    </row>
    <row r="1308" spans="8:11" ht="21">
      <c r="H1308" s="136"/>
      <c r="I1308" s="137"/>
      <c r="J1308" s="138"/>
      <c r="K1308" s="139"/>
    </row>
    <row r="1309" spans="1:11" ht="21">
      <c r="A1309" s="135"/>
      <c r="H1309" s="136"/>
      <c r="I1309" s="137"/>
      <c r="J1309" s="138"/>
      <c r="K1309" s="139"/>
    </row>
    <row r="1310" spans="1:11" ht="21">
      <c r="A1310" s="135"/>
      <c r="H1310" s="136"/>
      <c r="I1310" s="137"/>
      <c r="J1310" s="138"/>
      <c r="K1310" s="139"/>
    </row>
    <row r="1311" spans="1:11" ht="21">
      <c r="A1311" s="135"/>
      <c r="H1311" s="136"/>
      <c r="I1311" s="137"/>
      <c r="J1311" s="138"/>
      <c r="K1311" s="139"/>
    </row>
    <row r="1312" spans="1:11" ht="21">
      <c r="A1312" s="135"/>
      <c r="H1312" s="136"/>
      <c r="I1312" s="137"/>
      <c r="J1312" s="138"/>
      <c r="K1312" s="139"/>
    </row>
    <row r="1313" spans="1:11" ht="21">
      <c r="A1313" s="135"/>
      <c r="H1313" s="136"/>
      <c r="I1313" s="137"/>
      <c r="J1313" s="138"/>
      <c r="K1313" s="139"/>
    </row>
    <row r="1314" spans="1:11" ht="21">
      <c r="A1314" s="135"/>
      <c r="H1314" s="136"/>
      <c r="I1314" s="137"/>
      <c r="J1314" s="138"/>
      <c r="K1314" s="139"/>
    </row>
    <row r="1315" spans="1:11" ht="21">
      <c r="A1315" s="140"/>
      <c r="B1315" s="141"/>
      <c r="C1315" s="141"/>
      <c r="D1315" s="141"/>
      <c r="E1315" s="141"/>
      <c r="F1315" s="141"/>
      <c r="G1315" s="141"/>
      <c r="H1315" s="142"/>
      <c r="I1315" s="143"/>
      <c r="J1315" s="144"/>
      <c r="K1315" s="145"/>
    </row>
    <row r="1316" spans="1:11" ht="21">
      <c r="A1316" s="146"/>
      <c r="B1316" s="147" t="s">
        <v>170</v>
      </c>
      <c r="C1316" s="123"/>
      <c r="D1316" s="123" t="s">
        <v>171</v>
      </c>
      <c r="E1316" s="123"/>
      <c r="F1316" s="123"/>
      <c r="G1316" s="123"/>
      <c r="H1316" s="123"/>
      <c r="I1316" s="124"/>
      <c r="J1316" s="125"/>
      <c r="K1316" s="148"/>
    </row>
    <row r="1318" spans="2:11" ht="21">
      <c r="B1318" s="466"/>
      <c r="C1318" s="554" t="s">
        <v>793</v>
      </c>
      <c r="D1318" s="554"/>
      <c r="E1318" s="466"/>
      <c r="F1318" s="466"/>
      <c r="G1318" s="466"/>
      <c r="H1318" s="466"/>
      <c r="I1318" s="466"/>
      <c r="J1318" s="466"/>
      <c r="K1318" s="466"/>
    </row>
    <row r="1319" spans="2:11" ht="21">
      <c r="B1319" s="466"/>
      <c r="C1319" s="466"/>
      <c r="D1319" s="466"/>
      <c r="E1319" s="466"/>
      <c r="F1319" s="466"/>
      <c r="G1319" s="466"/>
      <c r="H1319" s="466"/>
      <c r="I1319" s="466"/>
      <c r="J1319" s="466"/>
      <c r="K1319" s="466"/>
    </row>
    <row r="1320" spans="2:11" ht="21">
      <c r="B1320" s="466"/>
      <c r="C1320" s="571"/>
      <c r="D1320" s="554"/>
      <c r="E1320" s="554"/>
      <c r="F1320" s="554"/>
      <c r="G1320" s="554"/>
      <c r="H1320" s="554"/>
      <c r="I1320" s="554"/>
      <c r="J1320" s="466"/>
      <c r="K1320" s="466"/>
    </row>
    <row r="1322" spans="1:11" ht="21">
      <c r="A1322" s="123"/>
      <c r="B1322" s="676" t="s">
        <v>39</v>
      </c>
      <c r="C1322" s="677"/>
      <c r="D1322" s="146"/>
      <c r="E1322" s="146"/>
      <c r="F1322" s="146"/>
      <c r="G1322" s="151" t="s">
        <v>40</v>
      </c>
      <c r="H1322" s="146"/>
      <c r="I1322" s="152"/>
      <c r="J1322" s="153" t="s">
        <v>172</v>
      </c>
      <c r="K1322" s="154"/>
    </row>
    <row r="1323" spans="2:11" ht="21">
      <c r="B1323" s="135"/>
      <c r="C1323" s="662" t="s">
        <v>173</v>
      </c>
      <c r="D1323" s="662"/>
      <c r="E1323" s="662"/>
      <c r="F1323" s="662"/>
      <c r="G1323" s="663" t="s">
        <v>174</v>
      </c>
      <c r="H1323" s="662"/>
      <c r="I1323" s="664"/>
      <c r="J1323" s="665" t="s">
        <v>175</v>
      </c>
      <c r="K1323" s="666"/>
    </row>
    <row r="1324" spans="2:11" ht="21">
      <c r="B1324" s="661" t="s">
        <v>452</v>
      </c>
      <c r="C1324" s="662"/>
      <c r="D1324" s="662"/>
      <c r="E1324" s="662"/>
      <c r="F1324" s="662"/>
      <c r="G1324" s="663" t="s">
        <v>364</v>
      </c>
      <c r="H1324" s="662"/>
      <c r="I1324" s="664"/>
      <c r="J1324" s="665" t="str">
        <f>B1324</f>
        <v>(นางสาวรัชนี  เผือกไธสง)</v>
      </c>
      <c r="K1324" s="666"/>
    </row>
    <row r="1325" spans="2:11" ht="21">
      <c r="B1325" s="667" t="s">
        <v>453</v>
      </c>
      <c r="C1325" s="668"/>
      <c r="D1325" s="668"/>
      <c r="E1325" s="668"/>
      <c r="F1325" s="668"/>
      <c r="G1325" s="669" t="s">
        <v>160</v>
      </c>
      <c r="H1325" s="668"/>
      <c r="I1325" s="670"/>
      <c r="J1325" s="671" t="str">
        <f>B1325</f>
        <v>นักวิชการเงินและบัญชี</v>
      </c>
      <c r="K1325" s="672"/>
    </row>
    <row r="1331" spans="1:11" ht="21">
      <c r="A1331" s="673" t="s">
        <v>166</v>
      </c>
      <c r="B1331" s="673"/>
      <c r="C1331" s="673"/>
      <c r="D1331" s="673"/>
      <c r="E1331" s="673"/>
      <c r="F1331" s="673"/>
      <c r="G1331" s="673"/>
      <c r="H1331" s="673"/>
      <c r="I1331" s="673"/>
      <c r="J1331" s="673"/>
      <c r="K1331" s="673"/>
    </row>
    <row r="1332" spans="1:11" ht="21">
      <c r="A1332" s="123"/>
      <c r="B1332" s="123"/>
      <c r="C1332" s="123"/>
      <c r="D1332" s="123"/>
      <c r="E1332" s="123"/>
      <c r="F1332" s="123"/>
      <c r="G1332" s="123"/>
      <c r="H1332" s="123"/>
      <c r="I1332" s="124"/>
      <c r="J1332" s="125"/>
      <c r="K1332" s="126" t="s">
        <v>794</v>
      </c>
    </row>
    <row r="1333" spans="1:11" ht="21">
      <c r="A1333" s="123"/>
      <c r="B1333" s="123"/>
      <c r="C1333" s="123"/>
      <c r="D1333" s="123"/>
      <c r="E1333" s="123"/>
      <c r="F1333" s="123"/>
      <c r="G1333" s="123"/>
      <c r="H1333" s="123"/>
      <c r="I1333" s="124"/>
      <c r="J1333" s="674" t="s">
        <v>792</v>
      </c>
      <c r="K1333" s="674"/>
    </row>
    <row r="1334" spans="1:11" ht="21">
      <c r="A1334" s="123"/>
      <c r="B1334" s="123" t="s">
        <v>167</v>
      </c>
      <c r="C1334" s="123"/>
      <c r="D1334" s="123"/>
      <c r="E1334" s="123"/>
      <c r="F1334" s="123"/>
      <c r="G1334" s="123"/>
      <c r="H1334" s="123"/>
      <c r="I1334" s="124"/>
      <c r="J1334" s="125"/>
      <c r="K1334" s="125"/>
    </row>
    <row r="1335" spans="1:11" ht="21">
      <c r="A1335" s="675" t="s">
        <v>35</v>
      </c>
      <c r="B1335" s="675"/>
      <c r="C1335" s="675"/>
      <c r="D1335" s="675"/>
      <c r="E1335" s="675"/>
      <c r="F1335" s="675"/>
      <c r="G1335" s="675"/>
      <c r="H1335" s="675"/>
      <c r="I1335" s="127" t="s">
        <v>36</v>
      </c>
      <c r="J1335" s="128" t="s">
        <v>37</v>
      </c>
      <c r="K1335" s="128" t="s">
        <v>38</v>
      </c>
    </row>
    <row r="1336" spans="1:11" ht="21">
      <c r="A1336" s="130"/>
      <c r="B1336" s="121"/>
      <c r="C1336" s="121"/>
      <c r="D1336" s="121"/>
      <c r="E1336" s="121"/>
      <c r="F1336" s="121"/>
      <c r="G1336" s="121"/>
      <c r="H1336" s="131"/>
      <c r="I1336" s="132"/>
      <c r="J1336" s="133"/>
      <c r="K1336" s="134"/>
    </row>
    <row r="1337" spans="1:11" ht="21">
      <c r="A1337" s="135"/>
      <c r="B1337" s="122" t="s">
        <v>168</v>
      </c>
      <c r="C1337" s="122" t="s">
        <v>455</v>
      </c>
      <c r="H1337" s="136"/>
      <c r="I1337" s="137" t="s">
        <v>98</v>
      </c>
      <c r="J1337" s="138">
        <f>'มาตรฐาน 2 '!H213</f>
        <v>1970959.14</v>
      </c>
      <c r="K1337" s="139"/>
    </row>
    <row r="1338" spans="1:11" ht="21">
      <c r="A1338" s="135"/>
      <c r="H1338" s="136"/>
      <c r="I1338" s="137"/>
      <c r="J1338" s="138"/>
      <c r="K1338" s="139"/>
    </row>
    <row r="1339" spans="1:11" ht="21">
      <c r="A1339" s="135"/>
      <c r="C1339" s="122" t="s">
        <v>169</v>
      </c>
      <c r="D1339" s="122" t="s">
        <v>456</v>
      </c>
      <c r="H1339" s="136"/>
      <c r="I1339" s="137" t="s">
        <v>99</v>
      </c>
      <c r="J1339" s="138"/>
      <c r="K1339" s="139">
        <f>J1337</f>
        <v>1970959.14</v>
      </c>
    </row>
    <row r="1340" spans="1:11" ht="21">
      <c r="A1340" s="135"/>
      <c r="H1340" s="136"/>
      <c r="I1340" s="137"/>
      <c r="J1340" s="138"/>
      <c r="K1340" s="139"/>
    </row>
    <row r="1341" spans="1:11" ht="21">
      <c r="A1341" s="135"/>
      <c r="H1341" s="136"/>
      <c r="I1341" s="137"/>
      <c r="J1341" s="138"/>
      <c r="K1341" s="139"/>
    </row>
    <row r="1342" spans="1:11" ht="21">
      <c r="A1342" s="135"/>
      <c r="H1342" s="136"/>
      <c r="I1342" s="137"/>
      <c r="J1342" s="138"/>
      <c r="K1342" s="139"/>
    </row>
    <row r="1343" spans="1:11" ht="21">
      <c r="A1343" s="135"/>
      <c r="H1343" s="136"/>
      <c r="I1343" s="137"/>
      <c r="J1343" s="138"/>
      <c r="K1343" s="139"/>
    </row>
    <row r="1344" spans="1:11" ht="21">
      <c r="A1344" s="135"/>
      <c r="H1344" s="136"/>
      <c r="I1344" s="137"/>
      <c r="J1344" s="138"/>
      <c r="K1344" s="139"/>
    </row>
    <row r="1345" spans="1:11" ht="21">
      <c r="A1345" s="135"/>
      <c r="H1345" s="136"/>
      <c r="I1345" s="137"/>
      <c r="J1345" s="138"/>
      <c r="K1345" s="139"/>
    </row>
    <row r="1346" spans="1:11" ht="21">
      <c r="A1346" s="135"/>
      <c r="H1346" s="136"/>
      <c r="I1346" s="137"/>
      <c r="J1346" s="138"/>
      <c r="K1346" s="139"/>
    </row>
    <row r="1347" spans="1:11" ht="21">
      <c r="A1347" s="135"/>
      <c r="H1347" s="136"/>
      <c r="I1347" s="137"/>
      <c r="J1347" s="138"/>
      <c r="K1347" s="139"/>
    </row>
    <row r="1348" spans="1:11" ht="21">
      <c r="A1348" s="135"/>
      <c r="H1348" s="136"/>
      <c r="I1348" s="137"/>
      <c r="J1348" s="138"/>
      <c r="K1348" s="139"/>
    </row>
    <row r="1349" spans="1:11" ht="21">
      <c r="A1349" s="135"/>
      <c r="H1349" s="136"/>
      <c r="I1349" s="137"/>
      <c r="J1349" s="138"/>
      <c r="K1349" s="139"/>
    </row>
    <row r="1350" spans="1:11" ht="21">
      <c r="A1350" s="135"/>
      <c r="H1350" s="136"/>
      <c r="I1350" s="137"/>
      <c r="J1350" s="138"/>
      <c r="K1350" s="139"/>
    </row>
    <row r="1351" spans="1:11" ht="21">
      <c r="A1351" s="135"/>
      <c r="H1351" s="136"/>
      <c r="I1351" s="137"/>
      <c r="J1351" s="138"/>
      <c r="K1351" s="139"/>
    </row>
    <row r="1352" spans="1:11" ht="21">
      <c r="A1352" s="140"/>
      <c r="B1352" s="141"/>
      <c r="C1352" s="141"/>
      <c r="D1352" s="141"/>
      <c r="E1352" s="141"/>
      <c r="F1352" s="141"/>
      <c r="G1352" s="141"/>
      <c r="H1352" s="142"/>
      <c r="I1352" s="143"/>
      <c r="J1352" s="144"/>
      <c r="K1352" s="145"/>
    </row>
    <row r="1353" spans="1:11" ht="21">
      <c r="A1353" s="146"/>
      <c r="B1353" s="147" t="s">
        <v>170</v>
      </c>
      <c r="C1353" s="123"/>
      <c r="D1353" s="123" t="s">
        <v>171</v>
      </c>
      <c r="E1353" s="123"/>
      <c r="F1353" s="123"/>
      <c r="G1353" s="123"/>
      <c r="H1353" s="123"/>
      <c r="I1353" s="124"/>
      <c r="J1353" s="125"/>
      <c r="K1353" s="148"/>
    </row>
    <row r="1355" spans="2:11" ht="21">
      <c r="B1355" s="466" t="s">
        <v>451</v>
      </c>
      <c r="C1355" s="466"/>
      <c r="D1355" s="466"/>
      <c r="E1355" s="466"/>
      <c r="F1355" s="466"/>
      <c r="G1355" s="466"/>
      <c r="H1355" s="466"/>
      <c r="I1355" s="466"/>
      <c r="J1355" s="466"/>
      <c r="K1355" s="466"/>
    </row>
    <row r="1357" spans="1:11" ht="21">
      <c r="A1357" s="123"/>
      <c r="B1357" s="676" t="s">
        <v>39</v>
      </c>
      <c r="C1357" s="677"/>
      <c r="D1357" s="146"/>
      <c r="E1357" s="146"/>
      <c r="F1357" s="146"/>
      <c r="G1357" s="151" t="s">
        <v>40</v>
      </c>
      <c r="H1357" s="146"/>
      <c r="I1357" s="152"/>
      <c r="J1357" s="153" t="s">
        <v>172</v>
      </c>
      <c r="K1357" s="154"/>
    </row>
    <row r="1358" spans="2:11" ht="21">
      <c r="B1358" s="135"/>
      <c r="C1358" s="662" t="s">
        <v>173</v>
      </c>
      <c r="D1358" s="662"/>
      <c r="E1358" s="662"/>
      <c r="F1358" s="662"/>
      <c r="G1358" s="663" t="s">
        <v>174</v>
      </c>
      <c r="H1358" s="662"/>
      <c r="I1358" s="664"/>
      <c r="J1358" s="665" t="s">
        <v>175</v>
      </c>
      <c r="K1358" s="666"/>
    </row>
    <row r="1359" spans="2:11" ht="21">
      <c r="B1359" s="661" t="s">
        <v>452</v>
      </c>
      <c r="C1359" s="662"/>
      <c r="D1359" s="662"/>
      <c r="E1359" s="662"/>
      <c r="F1359" s="662"/>
      <c r="G1359" s="663" t="s">
        <v>364</v>
      </c>
      <c r="H1359" s="662"/>
      <c r="I1359" s="664"/>
      <c r="J1359" s="665" t="str">
        <f>B1359</f>
        <v>(นางสาวรัชนี  เผือกไธสง)</v>
      </c>
      <c r="K1359" s="666"/>
    </row>
    <row r="1360" spans="2:11" ht="21">
      <c r="B1360" s="667" t="s">
        <v>453</v>
      </c>
      <c r="C1360" s="668"/>
      <c r="D1360" s="668"/>
      <c r="E1360" s="668"/>
      <c r="F1360" s="668"/>
      <c r="G1360" s="669" t="s">
        <v>160</v>
      </c>
      <c r="H1360" s="668"/>
      <c r="I1360" s="670"/>
      <c r="J1360" s="671" t="str">
        <f>B1360</f>
        <v>นักวิชการเงินและบัญชี</v>
      </c>
      <c r="K1360" s="672"/>
    </row>
    <row r="1361" spans="2:11" ht="21">
      <c r="B1361" s="460"/>
      <c r="C1361" s="129"/>
      <c r="D1361" s="129"/>
      <c r="E1361" s="129"/>
      <c r="F1361" s="129"/>
      <c r="G1361" s="129"/>
      <c r="H1361" s="129"/>
      <c r="I1361" s="129"/>
      <c r="J1361" s="445"/>
      <c r="K1361" s="445"/>
    </row>
    <row r="1362" spans="2:11" ht="21">
      <c r="B1362" s="460"/>
      <c r="C1362" s="129"/>
      <c r="D1362" s="129"/>
      <c r="E1362" s="129"/>
      <c r="F1362" s="129"/>
      <c r="G1362" s="129"/>
      <c r="H1362" s="129"/>
      <c r="I1362" s="129"/>
      <c r="J1362" s="445"/>
      <c r="K1362" s="445"/>
    </row>
    <row r="1363" spans="2:11" ht="21">
      <c r="B1363" s="460"/>
      <c r="C1363" s="129"/>
      <c r="D1363" s="129"/>
      <c r="E1363" s="129"/>
      <c r="F1363" s="129"/>
      <c r="G1363" s="129"/>
      <c r="H1363" s="129"/>
      <c r="I1363" s="129"/>
      <c r="J1363" s="445"/>
      <c r="K1363" s="445"/>
    </row>
    <row r="1369" spans="1:11" ht="21">
      <c r="A1369" s="673" t="s">
        <v>166</v>
      </c>
      <c r="B1369" s="673"/>
      <c r="C1369" s="673"/>
      <c r="D1369" s="673"/>
      <c r="E1369" s="673"/>
      <c r="F1369" s="673"/>
      <c r="G1369" s="673"/>
      <c r="H1369" s="673"/>
      <c r="I1369" s="673"/>
      <c r="J1369" s="673"/>
      <c r="K1369" s="673"/>
    </row>
    <row r="1370" spans="1:11" ht="21">
      <c r="A1370" s="123"/>
      <c r="B1370" s="123"/>
      <c r="C1370" s="123"/>
      <c r="D1370" s="123"/>
      <c r="E1370" s="123"/>
      <c r="F1370" s="123"/>
      <c r="G1370" s="123"/>
      <c r="H1370" s="123"/>
      <c r="I1370" s="124"/>
      <c r="J1370" s="125"/>
      <c r="K1370" s="126" t="s">
        <v>796</v>
      </c>
    </row>
    <row r="1371" spans="1:11" ht="21">
      <c r="A1371" s="123"/>
      <c r="B1371" s="123"/>
      <c r="C1371" s="123"/>
      <c r="D1371" s="123"/>
      <c r="E1371" s="123"/>
      <c r="F1371" s="123"/>
      <c r="G1371" s="123"/>
      <c r="H1371" s="123"/>
      <c r="I1371" s="124"/>
      <c r="J1371" s="674" t="s">
        <v>792</v>
      </c>
      <c r="K1371" s="674"/>
    </row>
    <row r="1372" spans="1:11" ht="21">
      <c r="A1372" s="123"/>
      <c r="B1372" s="123" t="s">
        <v>167</v>
      </c>
      <c r="C1372" s="123"/>
      <c r="D1372" s="123"/>
      <c r="E1372" s="123"/>
      <c r="F1372" s="123"/>
      <c r="G1372" s="123"/>
      <c r="H1372" s="123"/>
      <c r="I1372" s="124"/>
      <c r="J1372" s="125"/>
      <c r="K1372" s="125"/>
    </row>
    <row r="1373" spans="1:11" ht="21">
      <c r="A1373" s="675" t="s">
        <v>35</v>
      </c>
      <c r="B1373" s="675"/>
      <c r="C1373" s="675"/>
      <c r="D1373" s="675"/>
      <c r="E1373" s="675"/>
      <c r="F1373" s="675"/>
      <c r="G1373" s="675"/>
      <c r="H1373" s="675"/>
      <c r="I1373" s="127" t="s">
        <v>36</v>
      </c>
      <c r="J1373" s="128" t="s">
        <v>37</v>
      </c>
      <c r="K1373" s="128" t="s">
        <v>38</v>
      </c>
    </row>
    <row r="1374" spans="1:11" ht="21">
      <c r="A1374" s="130"/>
      <c r="B1374" s="121"/>
      <c r="C1374" s="121"/>
      <c r="D1374" s="121"/>
      <c r="E1374" s="121"/>
      <c r="F1374" s="121"/>
      <c r="G1374" s="121"/>
      <c r="H1374" s="131"/>
      <c r="I1374" s="132"/>
      <c r="J1374" s="133"/>
      <c r="K1374" s="134"/>
    </row>
    <row r="1375" spans="1:11" ht="21">
      <c r="A1375" s="135"/>
      <c r="B1375" s="122" t="s">
        <v>168</v>
      </c>
      <c r="C1375" s="122" t="s">
        <v>457</v>
      </c>
      <c r="H1375" s="136"/>
      <c r="I1375" s="137" t="s">
        <v>98</v>
      </c>
      <c r="J1375" s="138">
        <f>'มาตรฐาน 2 '!H212</f>
        <v>986076.55</v>
      </c>
      <c r="K1375" s="139"/>
    </row>
    <row r="1376" spans="1:11" ht="21">
      <c r="A1376" s="135"/>
      <c r="H1376" s="136"/>
      <c r="I1376" s="137"/>
      <c r="J1376" s="138"/>
      <c r="K1376" s="139"/>
    </row>
    <row r="1377" spans="1:11" ht="21">
      <c r="A1377" s="135"/>
      <c r="C1377" s="122" t="s">
        <v>169</v>
      </c>
      <c r="D1377" s="122" t="s">
        <v>450</v>
      </c>
      <c r="H1377" s="136"/>
      <c r="I1377" s="137" t="s">
        <v>99</v>
      </c>
      <c r="J1377" s="138"/>
      <c r="K1377" s="139">
        <f>J1375</f>
        <v>986076.55</v>
      </c>
    </row>
    <row r="1378" spans="1:11" ht="21">
      <c r="A1378" s="135"/>
      <c r="H1378" s="136"/>
      <c r="I1378" s="137"/>
      <c r="J1378" s="138"/>
      <c r="K1378" s="139"/>
    </row>
    <row r="1379" spans="1:11" ht="21">
      <c r="A1379" s="135"/>
      <c r="H1379" s="136"/>
      <c r="I1379" s="137"/>
      <c r="J1379" s="138"/>
      <c r="K1379" s="139"/>
    </row>
    <row r="1380" spans="1:11" ht="21">
      <c r="A1380" s="135"/>
      <c r="H1380" s="136"/>
      <c r="I1380" s="137"/>
      <c r="J1380" s="138"/>
      <c r="K1380" s="139"/>
    </row>
    <row r="1381" spans="1:11" ht="21">
      <c r="A1381" s="135"/>
      <c r="H1381" s="136"/>
      <c r="I1381" s="137"/>
      <c r="J1381" s="138"/>
      <c r="K1381" s="139"/>
    </row>
    <row r="1382" spans="1:11" ht="21">
      <c r="A1382" s="135"/>
      <c r="H1382" s="136"/>
      <c r="I1382" s="137"/>
      <c r="J1382" s="138"/>
      <c r="K1382" s="139"/>
    </row>
    <row r="1383" spans="1:11" ht="21">
      <c r="A1383" s="135"/>
      <c r="H1383" s="136"/>
      <c r="I1383" s="137"/>
      <c r="J1383" s="138"/>
      <c r="K1383" s="139"/>
    </row>
    <row r="1384" spans="1:11" ht="21">
      <c r="A1384" s="135"/>
      <c r="H1384" s="136"/>
      <c r="I1384" s="137"/>
      <c r="J1384" s="138"/>
      <c r="K1384" s="139"/>
    </row>
    <row r="1385" spans="1:11" ht="21">
      <c r="A1385" s="135"/>
      <c r="H1385" s="136"/>
      <c r="I1385" s="137"/>
      <c r="J1385" s="138"/>
      <c r="K1385" s="139"/>
    </row>
    <row r="1386" spans="1:11" ht="21">
      <c r="A1386" s="135"/>
      <c r="H1386" s="136"/>
      <c r="I1386" s="137"/>
      <c r="J1386" s="138"/>
      <c r="K1386" s="139"/>
    </row>
    <row r="1387" spans="1:11" ht="21">
      <c r="A1387" s="135"/>
      <c r="H1387" s="136"/>
      <c r="I1387" s="137"/>
      <c r="J1387" s="138"/>
      <c r="K1387" s="139"/>
    </row>
    <row r="1388" spans="1:11" ht="21">
      <c r="A1388" s="135"/>
      <c r="H1388" s="136"/>
      <c r="I1388" s="137"/>
      <c r="J1388" s="138"/>
      <c r="K1388" s="139"/>
    </row>
    <row r="1389" spans="1:11" ht="21">
      <c r="A1389" s="135"/>
      <c r="H1389" s="136"/>
      <c r="I1389" s="137"/>
      <c r="J1389" s="138"/>
      <c r="K1389" s="139"/>
    </row>
    <row r="1390" spans="1:11" ht="21">
      <c r="A1390" s="140"/>
      <c r="B1390" s="141"/>
      <c r="C1390" s="141"/>
      <c r="D1390" s="141"/>
      <c r="E1390" s="141"/>
      <c r="F1390" s="141"/>
      <c r="G1390" s="141"/>
      <c r="H1390" s="142"/>
      <c r="I1390" s="143"/>
      <c r="J1390" s="144"/>
      <c r="K1390" s="145"/>
    </row>
    <row r="1391" spans="1:11" ht="21">
      <c r="A1391" s="146"/>
      <c r="B1391" s="147" t="s">
        <v>170</v>
      </c>
      <c r="C1391" s="123"/>
      <c r="D1391" s="123" t="s">
        <v>171</v>
      </c>
      <c r="E1391" s="123"/>
      <c r="F1391" s="123"/>
      <c r="G1391" s="123"/>
      <c r="H1391" s="123"/>
      <c r="I1391" s="124"/>
      <c r="J1391" s="125"/>
      <c r="K1391" s="148"/>
    </row>
    <row r="1393" spans="2:11" ht="21">
      <c r="B1393" s="466" t="s">
        <v>458</v>
      </c>
      <c r="C1393" s="466"/>
      <c r="D1393" s="466"/>
      <c r="E1393" s="466"/>
      <c r="F1393" s="466"/>
      <c r="G1393" s="466"/>
      <c r="H1393" s="466"/>
      <c r="I1393" s="466"/>
      <c r="J1393" s="466"/>
      <c r="K1393" s="466"/>
    </row>
    <row r="1395" spans="1:11" ht="21">
      <c r="A1395" s="123"/>
      <c r="B1395" s="676" t="s">
        <v>39</v>
      </c>
      <c r="C1395" s="677"/>
      <c r="D1395" s="146"/>
      <c r="E1395" s="146"/>
      <c r="F1395" s="146"/>
      <c r="G1395" s="151" t="s">
        <v>40</v>
      </c>
      <c r="H1395" s="146"/>
      <c r="I1395" s="152"/>
      <c r="J1395" s="153" t="s">
        <v>172</v>
      </c>
      <c r="K1395" s="154"/>
    </row>
    <row r="1396" spans="2:11" ht="21">
      <c r="B1396" s="135"/>
      <c r="C1396" s="662" t="s">
        <v>173</v>
      </c>
      <c r="D1396" s="662"/>
      <c r="E1396" s="662"/>
      <c r="F1396" s="662"/>
      <c r="G1396" s="663" t="s">
        <v>174</v>
      </c>
      <c r="H1396" s="662"/>
      <c r="I1396" s="664"/>
      <c r="J1396" s="665" t="s">
        <v>175</v>
      </c>
      <c r="K1396" s="666"/>
    </row>
    <row r="1397" spans="2:11" ht="21">
      <c r="B1397" s="661" t="s">
        <v>452</v>
      </c>
      <c r="C1397" s="662"/>
      <c r="D1397" s="662"/>
      <c r="E1397" s="662"/>
      <c r="F1397" s="662"/>
      <c r="G1397" s="663" t="s">
        <v>364</v>
      </c>
      <c r="H1397" s="662"/>
      <c r="I1397" s="664"/>
      <c r="J1397" s="665" t="str">
        <f>B1397</f>
        <v>(นางสาวรัชนี  เผือกไธสง)</v>
      </c>
      <c r="K1397" s="666"/>
    </row>
    <row r="1398" spans="2:11" ht="21">
      <c r="B1398" s="667" t="s">
        <v>453</v>
      </c>
      <c r="C1398" s="668"/>
      <c r="D1398" s="668"/>
      <c r="E1398" s="668"/>
      <c r="F1398" s="668"/>
      <c r="G1398" s="669" t="s">
        <v>160</v>
      </c>
      <c r="H1398" s="668"/>
      <c r="I1398" s="670"/>
      <c r="J1398" s="671" t="str">
        <f>B1398</f>
        <v>นักวิชการเงินและบัญชี</v>
      </c>
      <c r="K1398" s="672"/>
    </row>
    <row r="1399" spans="2:11" ht="21">
      <c r="B1399" s="460"/>
      <c r="C1399" s="129"/>
      <c r="D1399" s="129"/>
      <c r="E1399" s="129"/>
      <c r="F1399" s="129"/>
      <c r="G1399" s="129"/>
      <c r="H1399" s="129"/>
      <c r="I1399" s="129"/>
      <c r="J1399" s="445"/>
      <c r="K1399" s="445"/>
    </row>
    <row r="1400" spans="2:11" ht="21">
      <c r="B1400" s="460"/>
      <c r="C1400" s="129"/>
      <c r="D1400" s="129"/>
      <c r="E1400" s="129"/>
      <c r="F1400" s="129"/>
      <c r="G1400" s="129"/>
      <c r="H1400" s="129"/>
      <c r="I1400" s="129"/>
      <c r="J1400" s="445"/>
      <c r="K1400" s="445"/>
    </row>
    <row r="1401" spans="2:11" ht="21">
      <c r="B1401" s="460"/>
      <c r="C1401" s="129"/>
      <c r="D1401" s="129"/>
      <c r="E1401" s="129"/>
      <c r="F1401" s="129"/>
      <c r="G1401" s="129"/>
      <c r="H1401" s="129"/>
      <c r="I1401" s="129"/>
      <c r="J1401" s="445"/>
      <c r="K1401" s="445"/>
    </row>
    <row r="1402" spans="2:11" ht="21">
      <c r="B1402" s="460"/>
      <c r="C1402" s="129"/>
      <c r="D1402" s="129"/>
      <c r="E1402" s="129"/>
      <c r="F1402" s="129"/>
      <c r="G1402" s="129"/>
      <c r="H1402" s="129"/>
      <c r="I1402" s="129"/>
      <c r="J1402" s="445"/>
      <c r="K1402" s="445"/>
    </row>
    <row r="1403" spans="2:11" ht="21">
      <c r="B1403" s="460"/>
      <c r="C1403" s="129"/>
      <c r="D1403" s="129"/>
      <c r="E1403" s="129"/>
      <c r="F1403" s="129"/>
      <c r="G1403" s="129"/>
      <c r="H1403" s="129"/>
      <c r="I1403" s="129"/>
      <c r="J1403" s="445"/>
      <c r="K1403" s="445"/>
    </row>
    <row r="1406" spans="1:11" ht="21">
      <c r="A1406" s="673" t="s">
        <v>166</v>
      </c>
      <c r="B1406" s="673"/>
      <c r="C1406" s="673"/>
      <c r="D1406" s="673"/>
      <c r="E1406" s="673"/>
      <c r="F1406" s="673"/>
      <c r="G1406" s="673"/>
      <c r="H1406" s="673"/>
      <c r="I1406" s="673"/>
      <c r="J1406" s="673"/>
      <c r="K1406" s="673"/>
    </row>
    <row r="1407" spans="1:11" ht="21">
      <c r="A1407" s="123"/>
      <c r="B1407" s="123"/>
      <c r="C1407" s="123"/>
      <c r="D1407" s="123"/>
      <c r="E1407" s="123"/>
      <c r="F1407" s="123"/>
      <c r="G1407" s="123"/>
      <c r="H1407" s="123"/>
      <c r="I1407" s="124"/>
      <c r="J1407" s="125"/>
      <c r="K1407" s="126" t="s">
        <v>833</v>
      </c>
    </row>
    <row r="1408" spans="1:11" ht="21">
      <c r="A1408" s="123"/>
      <c r="B1408" s="123"/>
      <c r="C1408" s="123"/>
      <c r="D1408" s="123"/>
      <c r="E1408" s="123"/>
      <c r="F1408" s="123"/>
      <c r="G1408" s="123"/>
      <c r="H1408" s="123"/>
      <c r="I1408" s="124"/>
      <c r="J1408" s="674" t="s">
        <v>834</v>
      </c>
      <c r="K1408" s="674"/>
    </row>
    <row r="1409" spans="1:11" ht="21">
      <c r="A1409" s="123"/>
      <c r="B1409" s="123" t="s">
        <v>167</v>
      </c>
      <c r="C1409" s="123"/>
      <c r="D1409" s="123"/>
      <c r="E1409" s="123"/>
      <c r="F1409" s="123"/>
      <c r="G1409" s="123"/>
      <c r="H1409" s="123"/>
      <c r="I1409" s="124"/>
      <c r="J1409" s="125"/>
      <c r="K1409" s="125"/>
    </row>
    <row r="1410" spans="1:11" ht="21">
      <c r="A1410" s="675" t="s">
        <v>35</v>
      </c>
      <c r="B1410" s="675"/>
      <c r="C1410" s="675"/>
      <c r="D1410" s="675"/>
      <c r="E1410" s="675"/>
      <c r="F1410" s="675"/>
      <c r="G1410" s="675"/>
      <c r="H1410" s="675"/>
      <c r="I1410" s="127" t="s">
        <v>36</v>
      </c>
      <c r="J1410" s="128" t="s">
        <v>37</v>
      </c>
      <c r="K1410" s="128" t="s">
        <v>38</v>
      </c>
    </row>
    <row r="1411" spans="1:11" ht="21">
      <c r="A1411" s="130"/>
      <c r="B1411" s="121"/>
      <c r="C1411" s="121"/>
      <c r="D1411" s="121"/>
      <c r="E1411" s="121"/>
      <c r="F1411" s="121"/>
      <c r="G1411" s="121"/>
      <c r="H1411" s="131"/>
      <c r="I1411" s="132"/>
      <c r="J1411" s="133"/>
      <c r="K1411" s="134"/>
    </row>
    <row r="1412" spans="1:11" ht="21">
      <c r="A1412" s="135"/>
      <c r="B1412" s="122" t="s">
        <v>168</v>
      </c>
      <c r="C1412" s="122" t="s">
        <v>52</v>
      </c>
      <c r="H1412" s="136"/>
      <c r="I1412" s="137"/>
      <c r="J1412" s="138">
        <v>9280</v>
      </c>
      <c r="K1412" s="139"/>
    </row>
    <row r="1413" spans="1:11" ht="21">
      <c r="A1413" s="135"/>
      <c r="H1413" s="136"/>
      <c r="I1413" s="137"/>
      <c r="J1413" s="138"/>
      <c r="K1413" s="139"/>
    </row>
    <row r="1414" spans="1:11" ht="21">
      <c r="A1414" s="135"/>
      <c r="C1414" s="122" t="s">
        <v>169</v>
      </c>
      <c r="D1414" s="122" t="s">
        <v>54</v>
      </c>
      <c r="H1414" s="136"/>
      <c r="I1414" s="137"/>
      <c r="J1414" s="138"/>
      <c r="K1414" s="139">
        <f>J1412</f>
        <v>9280</v>
      </c>
    </row>
    <row r="1415" spans="1:11" ht="21">
      <c r="A1415" s="135"/>
      <c r="H1415" s="136"/>
      <c r="I1415" s="137"/>
      <c r="J1415" s="138"/>
      <c r="K1415" s="139"/>
    </row>
    <row r="1416" spans="1:11" ht="21">
      <c r="A1416" s="135"/>
      <c r="H1416" s="136"/>
      <c r="I1416" s="137"/>
      <c r="J1416" s="138"/>
      <c r="K1416" s="139"/>
    </row>
    <row r="1417" spans="1:11" ht="21">
      <c r="A1417" s="135"/>
      <c r="B1417" s="122" t="s">
        <v>168</v>
      </c>
      <c r="C1417" s="122" t="s">
        <v>768</v>
      </c>
      <c r="H1417" s="136"/>
      <c r="I1417" s="137"/>
      <c r="J1417" s="138">
        <v>3150</v>
      </c>
      <c r="K1417" s="139"/>
    </row>
    <row r="1418" spans="8:11" ht="21">
      <c r="H1418" s="136"/>
      <c r="I1418" s="137"/>
      <c r="J1418" s="138"/>
      <c r="K1418" s="139"/>
    </row>
    <row r="1419" spans="3:11" ht="21">
      <c r="C1419" s="122" t="s">
        <v>169</v>
      </c>
      <c r="D1419" s="122" t="s">
        <v>52</v>
      </c>
      <c r="H1419" s="136"/>
      <c r="I1419" s="137"/>
      <c r="J1419" s="138"/>
      <c r="K1419" s="139">
        <f>J1417</f>
        <v>3150</v>
      </c>
    </row>
    <row r="1420" spans="8:11" ht="21">
      <c r="H1420" s="136"/>
      <c r="I1420" s="137"/>
      <c r="J1420" s="138"/>
      <c r="K1420" s="139"/>
    </row>
    <row r="1421" spans="1:11" ht="21">
      <c r="A1421" s="135"/>
      <c r="H1421" s="136"/>
      <c r="I1421" s="137"/>
      <c r="J1421" s="138"/>
      <c r="K1421" s="139"/>
    </row>
    <row r="1422" spans="1:11" ht="21">
      <c r="A1422" s="135"/>
      <c r="H1422" s="136"/>
      <c r="I1422" s="137"/>
      <c r="J1422" s="138"/>
      <c r="K1422" s="139"/>
    </row>
    <row r="1423" spans="1:11" ht="21">
      <c r="A1423" s="135"/>
      <c r="H1423" s="136"/>
      <c r="I1423" s="137"/>
      <c r="J1423" s="138"/>
      <c r="K1423" s="139"/>
    </row>
    <row r="1424" spans="1:11" ht="21">
      <c r="A1424" s="135"/>
      <c r="H1424" s="136"/>
      <c r="I1424" s="137"/>
      <c r="J1424" s="138"/>
      <c r="K1424" s="139"/>
    </row>
    <row r="1425" spans="1:11" ht="21">
      <c r="A1425" s="135"/>
      <c r="H1425" s="136"/>
      <c r="I1425" s="137"/>
      <c r="J1425" s="138"/>
      <c r="K1425" s="139"/>
    </row>
    <row r="1426" spans="1:11" ht="21">
      <c r="A1426" s="135"/>
      <c r="H1426" s="136"/>
      <c r="I1426" s="137"/>
      <c r="J1426" s="138"/>
      <c r="K1426" s="139"/>
    </row>
    <row r="1427" spans="1:11" ht="21">
      <c r="A1427" s="140"/>
      <c r="B1427" s="141"/>
      <c r="C1427" s="141"/>
      <c r="D1427" s="141"/>
      <c r="E1427" s="141"/>
      <c r="F1427" s="141"/>
      <c r="G1427" s="141"/>
      <c r="H1427" s="142"/>
      <c r="I1427" s="143"/>
      <c r="J1427" s="144"/>
      <c r="K1427" s="145"/>
    </row>
    <row r="1428" spans="1:11" ht="21">
      <c r="A1428" s="146"/>
      <c r="B1428" s="147" t="s">
        <v>170</v>
      </c>
      <c r="C1428" s="123"/>
      <c r="D1428" s="123" t="s">
        <v>171</v>
      </c>
      <c r="E1428" s="123"/>
      <c r="F1428" s="123"/>
      <c r="G1428" s="123"/>
      <c r="H1428" s="123"/>
      <c r="I1428" s="124"/>
      <c r="J1428" s="125"/>
      <c r="K1428" s="148"/>
    </row>
    <row r="1430" spans="2:11" ht="21">
      <c r="B1430" s="466"/>
      <c r="C1430" s="554" t="s">
        <v>552</v>
      </c>
      <c r="D1430" s="554"/>
      <c r="E1430" s="466"/>
      <c r="F1430" s="466"/>
      <c r="G1430" s="466"/>
      <c r="H1430" s="466"/>
      <c r="I1430" s="466"/>
      <c r="J1430" s="466"/>
      <c r="K1430" s="466"/>
    </row>
    <row r="1431" spans="2:11" ht="21">
      <c r="B1431" s="466"/>
      <c r="C1431" s="570"/>
      <c r="D1431" s="554" t="s">
        <v>835</v>
      </c>
      <c r="E1431" s="554"/>
      <c r="F1431" s="554"/>
      <c r="G1431" s="554"/>
      <c r="H1431" s="554"/>
      <c r="I1431" s="554"/>
      <c r="J1431" s="466"/>
      <c r="K1431" s="466"/>
    </row>
    <row r="1432" spans="2:11" ht="21">
      <c r="B1432" s="466"/>
      <c r="C1432" s="466"/>
      <c r="D1432" s="466"/>
      <c r="E1432" s="466"/>
      <c r="F1432" s="466"/>
      <c r="G1432" s="466"/>
      <c r="H1432" s="466"/>
      <c r="I1432" s="466"/>
      <c r="J1432" s="466"/>
      <c r="K1432" s="466"/>
    </row>
    <row r="1433" spans="2:11" ht="21">
      <c r="B1433" s="466"/>
      <c r="C1433" s="466"/>
      <c r="D1433" s="466"/>
      <c r="E1433" s="466"/>
      <c r="F1433" s="466"/>
      <c r="G1433" s="466"/>
      <c r="H1433" s="466"/>
      <c r="I1433" s="466"/>
      <c r="J1433" s="466"/>
      <c r="K1433" s="466"/>
    </row>
    <row r="1435" spans="1:11" ht="21">
      <c r="A1435" s="123"/>
      <c r="B1435" s="676" t="s">
        <v>39</v>
      </c>
      <c r="C1435" s="677"/>
      <c r="D1435" s="146"/>
      <c r="E1435" s="146"/>
      <c r="F1435" s="146"/>
      <c r="G1435" s="151" t="s">
        <v>40</v>
      </c>
      <c r="H1435" s="146"/>
      <c r="I1435" s="152"/>
      <c r="J1435" s="153" t="s">
        <v>172</v>
      </c>
      <c r="K1435" s="154"/>
    </row>
    <row r="1436" spans="2:11" ht="21">
      <c r="B1436" s="135"/>
      <c r="C1436" s="662" t="s">
        <v>173</v>
      </c>
      <c r="D1436" s="662"/>
      <c r="E1436" s="662"/>
      <c r="F1436" s="662"/>
      <c r="G1436" s="663" t="s">
        <v>174</v>
      </c>
      <c r="H1436" s="662"/>
      <c r="I1436" s="664"/>
      <c r="J1436" s="665" t="s">
        <v>175</v>
      </c>
      <c r="K1436" s="666"/>
    </row>
    <row r="1437" spans="2:11" ht="21">
      <c r="B1437" s="661" t="s">
        <v>452</v>
      </c>
      <c r="C1437" s="662"/>
      <c r="D1437" s="662"/>
      <c r="E1437" s="662"/>
      <c r="F1437" s="662"/>
      <c r="G1437" s="663" t="s">
        <v>364</v>
      </c>
      <c r="H1437" s="662"/>
      <c r="I1437" s="664"/>
      <c r="J1437" s="665" t="str">
        <f>B1437</f>
        <v>(นางสาวรัชนี  เผือกไธสง)</v>
      </c>
      <c r="K1437" s="666"/>
    </row>
    <row r="1438" spans="2:11" ht="21">
      <c r="B1438" s="667" t="s">
        <v>453</v>
      </c>
      <c r="C1438" s="668"/>
      <c r="D1438" s="668"/>
      <c r="E1438" s="668"/>
      <c r="F1438" s="668"/>
      <c r="G1438" s="669" t="s">
        <v>160</v>
      </c>
      <c r="H1438" s="668"/>
      <c r="I1438" s="670"/>
      <c r="J1438" s="671" t="str">
        <f>B1438</f>
        <v>นักวิชการเงินและบัญชี</v>
      </c>
      <c r="K1438" s="672"/>
    </row>
    <row r="1444" spans="1:11" ht="21">
      <c r="A1444" s="673" t="s">
        <v>166</v>
      </c>
      <c r="B1444" s="673"/>
      <c r="C1444" s="673"/>
      <c r="D1444" s="673"/>
      <c r="E1444" s="673"/>
      <c r="F1444" s="673"/>
      <c r="G1444" s="673"/>
      <c r="H1444" s="673"/>
      <c r="I1444" s="673"/>
      <c r="J1444" s="673"/>
      <c r="K1444" s="673"/>
    </row>
    <row r="1445" spans="1:11" ht="21">
      <c r="A1445" s="123"/>
      <c r="B1445" s="123"/>
      <c r="C1445" s="123"/>
      <c r="D1445" s="123"/>
      <c r="E1445" s="123"/>
      <c r="F1445" s="123"/>
      <c r="G1445" s="123"/>
      <c r="H1445" s="123"/>
      <c r="I1445" s="124"/>
      <c r="J1445" s="125"/>
      <c r="K1445" s="126" t="s">
        <v>838</v>
      </c>
    </row>
    <row r="1446" spans="1:11" ht="21">
      <c r="A1446" s="123"/>
      <c r="B1446" s="123"/>
      <c r="C1446" s="123"/>
      <c r="D1446" s="123"/>
      <c r="E1446" s="123"/>
      <c r="F1446" s="123"/>
      <c r="G1446" s="123"/>
      <c r="H1446" s="123"/>
      <c r="I1446" s="124"/>
      <c r="J1446" s="674" t="s">
        <v>836</v>
      </c>
      <c r="K1446" s="674"/>
    </row>
    <row r="1447" spans="1:11" ht="21">
      <c r="A1447" s="123"/>
      <c r="B1447" s="123" t="s">
        <v>167</v>
      </c>
      <c r="C1447" s="123"/>
      <c r="D1447" s="123"/>
      <c r="E1447" s="123"/>
      <c r="F1447" s="123"/>
      <c r="G1447" s="123"/>
      <c r="H1447" s="123"/>
      <c r="I1447" s="124"/>
      <c r="J1447" s="125"/>
      <c r="K1447" s="125"/>
    </row>
    <row r="1448" spans="1:11" ht="21">
      <c r="A1448" s="675" t="s">
        <v>35</v>
      </c>
      <c r="B1448" s="675"/>
      <c r="C1448" s="675"/>
      <c r="D1448" s="675"/>
      <c r="E1448" s="675"/>
      <c r="F1448" s="675"/>
      <c r="G1448" s="675"/>
      <c r="H1448" s="675"/>
      <c r="I1448" s="127" t="s">
        <v>36</v>
      </c>
      <c r="J1448" s="128" t="s">
        <v>37</v>
      </c>
      <c r="K1448" s="128" t="s">
        <v>38</v>
      </c>
    </row>
    <row r="1449" spans="1:11" ht="21">
      <c r="A1449" s="130"/>
      <c r="B1449" s="121"/>
      <c r="C1449" s="121"/>
      <c r="D1449" s="121"/>
      <c r="E1449" s="121"/>
      <c r="F1449" s="121"/>
      <c r="G1449" s="121"/>
      <c r="H1449" s="131"/>
      <c r="I1449" s="132"/>
      <c r="J1449" s="133"/>
      <c r="K1449" s="134"/>
    </row>
    <row r="1450" spans="1:11" ht="21">
      <c r="A1450" s="135"/>
      <c r="B1450" s="122" t="s">
        <v>168</v>
      </c>
      <c r="C1450" s="122" t="s">
        <v>52</v>
      </c>
      <c r="H1450" s="136"/>
      <c r="I1450" s="137"/>
      <c r="J1450" s="138">
        <v>13336</v>
      </c>
      <c r="K1450" s="139"/>
    </row>
    <row r="1451" spans="1:11" ht="21">
      <c r="A1451" s="135"/>
      <c r="H1451" s="136"/>
      <c r="I1451" s="137"/>
      <c r="J1451" s="138"/>
      <c r="K1451" s="139"/>
    </row>
    <row r="1452" spans="1:11" ht="21">
      <c r="A1452" s="135"/>
      <c r="C1452" s="122" t="s">
        <v>169</v>
      </c>
      <c r="D1452" s="122" t="s">
        <v>54</v>
      </c>
      <c r="H1452" s="136"/>
      <c r="I1452" s="137"/>
      <c r="J1452" s="138"/>
      <c r="K1452" s="139">
        <f>J1450</f>
        <v>13336</v>
      </c>
    </row>
    <row r="1453" spans="1:11" ht="21">
      <c r="A1453" s="135"/>
      <c r="H1453" s="136"/>
      <c r="I1453" s="137"/>
      <c r="J1453" s="138"/>
      <c r="K1453" s="139"/>
    </row>
    <row r="1454" spans="1:11" ht="21">
      <c r="A1454" s="135"/>
      <c r="H1454" s="136"/>
      <c r="I1454" s="137"/>
      <c r="J1454" s="138"/>
      <c r="K1454" s="139"/>
    </row>
    <row r="1455" spans="1:11" ht="21">
      <c r="A1455" s="135"/>
      <c r="B1455" s="122" t="s">
        <v>168</v>
      </c>
      <c r="C1455" s="122" t="s">
        <v>768</v>
      </c>
      <c r="H1455" s="136"/>
      <c r="I1455" s="137"/>
      <c r="J1455" s="138">
        <v>2000</v>
      </c>
      <c r="K1455" s="139"/>
    </row>
    <row r="1456" spans="8:11" ht="21">
      <c r="H1456" s="136"/>
      <c r="I1456" s="137"/>
      <c r="J1456" s="138"/>
      <c r="K1456" s="139"/>
    </row>
    <row r="1457" spans="3:11" ht="21">
      <c r="C1457" s="122" t="s">
        <v>169</v>
      </c>
      <c r="D1457" s="122" t="s">
        <v>52</v>
      </c>
      <c r="H1457" s="136"/>
      <c r="I1457" s="137"/>
      <c r="J1457" s="138"/>
      <c r="K1457" s="139">
        <f>J1455</f>
        <v>2000</v>
      </c>
    </row>
    <row r="1458" spans="8:11" ht="21">
      <c r="H1458" s="136"/>
      <c r="I1458" s="137"/>
      <c r="J1458" s="138"/>
      <c r="K1458" s="139"/>
    </row>
    <row r="1459" spans="1:11" ht="21">
      <c r="A1459" s="135"/>
      <c r="H1459" s="136"/>
      <c r="I1459" s="137"/>
      <c r="J1459" s="138"/>
      <c r="K1459" s="139"/>
    </row>
    <row r="1460" spans="1:11" ht="21">
      <c r="A1460" s="135"/>
      <c r="H1460" s="136"/>
      <c r="I1460" s="137"/>
      <c r="J1460" s="138"/>
      <c r="K1460" s="139"/>
    </row>
    <row r="1461" spans="1:11" ht="21">
      <c r="A1461" s="135"/>
      <c r="H1461" s="136"/>
      <c r="I1461" s="137"/>
      <c r="J1461" s="138"/>
      <c r="K1461" s="139"/>
    </row>
    <row r="1462" spans="1:11" ht="21">
      <c r="A1462" s="135"/>
      <c r="H1462" s="136"/>
      <c r="I1462" s="137"/>
      <c r="J1462" s="138"/>
      <c r="K1462" s="139"/>
    </row>
    <row r="1463" spans="1:11" ht="21">
      <c r="A1463" s="135"/>
      <c r="H1463" s="136"/>
      <c r="I1463" s="137"/>
      <c r="J1463" s="138"/>
      <c r="K1463" s="139"/>
    </row>
    <row r="1464" spans="1:11" ht="21">
      <c r="A1464" s="135"/>
      <c r="H1464" s="136"/>
      <c r="I1464" s="137"/>
      <c r="J1464" s="138"/>
      <c r="K1464" s="139"/>
    </row>
    <row r="1465" spans="1:11" ht="21">
      <c r="A1465" s="140"/>
      <c r="B1465" s="141"/>
      <c r="C1465" s="141"/>
      <c r="D1465" s="141"/>
      <c r="E1465" s="141"/>
      <c r="F1465" s="141"/>
      <c r="G1465" s="141"/>
      <c r="H1465" s="142"/>
      <c r="I1465" s="143"/>
      <c r="J1465" s="144"/>
      <c r="K1465" s="145"/>
    </row>
    <row r="1466" spans="1:11" ht="21">
      <c r="A1466" s="146"/>
      <c r="B1466" s="147" t="s">
        <v>170</v>
      </c>
      <c r="C1466" s="123"/>
      <c r="D1466" s="123" t="s">
        <v>171</v>
      </c>
      <c r="E1466" s="123"/>
      <c r="F1466" s="123"/>
      <c r="G1466" s="123"/>
      <c r="H1466" s="123"/>
      <c r="I1466" s="124"/>
      <c r="J1466" s="125"/>
      <c r="K1466" s="148"/>
    </row>
    <row r="1468" spans="2:11" ht="21">
      <c r="B1468" s="466"/>
      <c r="C1468" s="554" t="s">
        <v>552</v>
      </c>
      <c r="D1468" s="554"/>
      <c r="E1468" s="466"/>
      <c r="F1468" s="466"/>
      <c r="G1468" s="466"/>
      <c r="H1468" s="466"/>
      <c r="I1468" s="466"/>
      <c r="J1468" s="466"/>
      <c r="K1468" s="466"/>
    </row>
    <row r="1469" spans="2:11" ht="21">
      <c r="B1469" s="466"/>
      <c r="C1469" s="570"/>
      <c r="D1469" s="554" t="s">
        <v>837</v>
      </c>
      <c r="E1469" s="554"/>
      <c r="F1469" s="554"/>
      <c r="G1469" s="554"/>
      <c r="H1469" s="554"/>
      <c r="I1469" s="554"/>
      <c r="J1469" s="466"/>
      <c r="K1469" s="466"/>
    </row>
    <row r="1470" spans="2:11" ht="21">
      <c r="B1470" s="466"/>
      <c r="C1470" s="466"/>
      <c r="D1470" s="466" t="s">
        <v>870</v>
      </c>
      <c r="E1470" s="466"/>
      <c r="F1470" s="466"/>
      <c r="G1470" s="466"/>
      <c r="H1470" s="466"/>
      <c r="I1470" s="466"/>
      <c r="J1470" s="466"/>
      <c r="K1470" s="466"/>
    </row>
    <row r="1471" spans="2:11" ht="21">
      <c r="B1471" s="466"/>
      <c r="C1471" s="466"/>
      <c r="D1471" s="466"/>
      <c r="E1471" s="466"/>
      <c r="F1471" s="466"/>
      <c r="G1471" s="466"/>
      <c r="H1471" s="466"/>
      <c r="I1471" s="466"/>
      <c r="J1471" s="466"/>
      <c r="K1471" s="466"/>
    </row>
    <row r="1473" spans="1:11" ht="21">
      <c r="A1473" s="123"/>
      <c r="B1473" s="676" t="s">
        <v>39</v>
      </c>
      <c r="C1473" s="677"/>
      <c r="D1473" s="146"/>
      <c r="E1473" s="146"/>
      <c r="F1473" s="146"/>
      <c r="G1473" s="151" t="s">
        <v>40</v>
      </c>
      <c r="H1473" s="146"/>
      <c r="I1473" s="152"/>
      <c r="J1473" s="153" t="s">
        <v>172</v>
      </c>
      <c r="K1473" s="154"/>
    </row>
    <row r="1474" spans="2:11" ht="21">
      <c r="B1474" s="135"/>
      <c r="C1474" s="662" t="s">
        <v>173</v>
      </c>
      <c r="D1474" s="662"/>
      <c r="E1474" s="662"/>
      <c r="F1474" s="662"/>
      <c r="G1474" s="663" t="s">
        <v>174</v>
      </c>
      <c r="H1474" s="662"/>
      <c r="I1474" s="664"/>
      <c r="J1474" s="665" t="s">
        <v>175</v>
      </c>
      <c r="K1474" s="666"/>
    </row>
    <row r="1475" spans="2:11" ht="21">
      <c r="B1475" s="661" t="s">
        <v>452</v>
      </c>
      <c r="C1475" s="662"/>
      <c r="D1475" s="662"/>
      <c r="E1475" s="662"/>
      <c r="F1475" s="662"/>
      <c r="G1475" s="663" t="s">
        <v>364</v>
      </c>
      <c r="H1475" s="662"/>
      <c r="I1475" s="664"/>
      <c r="J1475" s="665" t="str">
        <f>B1475</f>
        <v>(นางสาวรัชนี  เผือกไธสง)</v>
      </c>
      <c r="K1475" s="666"/>
    </row>
    <row r="1476" spans="2:11" ht="21">
      <c r="B1476" s="667" t="s">
        <v>453</v>
      </c>
      <c r="C1476" s="668"/>
      <c r="D1476" s="668"/>
      <c r="E1476" s="668"/>
      <c r="F1476" s="668"/>
      <c r="G1476" s="669" t="s">
        <v>160</v>
      </c>
      <c r="H1476" s="668"/>
      <c r="I1476" s="670"/>
      <c r="J1476" s="671" t="str">
        <f>B1476</f>
        <v>นักวิชการเงินและบัญชี</v>
      </c>
      <c r="K1476" s="672"/>
    </row>
    <row r="1482" spans="1:11" ht="21">
      <c r="A1482" s="673" t="s">
        <v>166</v>
      </c>
      <c r="B1482" s="673"/>
      <c r="C1482" s="673"/>
      <c r="D1482" s="673"/>
      <c r="E1482" s="673"/>
      <c r="F1482" s="673"/>
      <c r="G1482" s="673"/>
      <c r="H1482" s="673"/>
      <c r="I1482" s="673"/>
      <c r="J1482" s="673"/>
      <c r="K1482" s="673"/>
    </row>
    <row r="1483" spans="1:11" ht="21">
      <c r="A1483" s="123"/>
      <c r="B1483" s="123"/>
      <c r="C1483" s="123"/>
      <c r="D1483" s="123"/>
      <c r="E1483" s="123"/>
      <c r="F1483" s="123"/>
      <c r="G1483" s="123"/>
      <c r="H1483" s="123"/>
      <c r="I1483" s="124"/>
      <c r="J1483" s="125"/>
      <c r="K1483" s="126" t="s">
        <v>839</v>
      </c>
    </row>
    <row r="1484" spans="1:11" ht="21">
      <c r="A1484" s="123"/>
      <c r="B1484" s="123"/>
      <c r="C1484" s="123"/>
      <c r="D1484" s="123"/>
      <c r="E1484" s="123"/>
      <c r="F1484" s="123"/>
      <c r="G1484" s="123"/>
      <c r="H1484" s="123"/>
      <c r="I1484" s="124"/>
      <c r="J1484" s="674" t="s">
        <v>836</v>
      </c>
      <c r="K1484" s="674"/>
    </row>
    <row r="1485" spans="1:11" ht="21">
      <c r="A1485" s="123"/>
      <c r="B1485" s="123" t="s">
        <v>167</v>
      </c>
      <c r="C1485" s="123"/>
      <c r="D1485" s="123"/>
      <c r="E1485" s="123"/>
      <c r="F1485" s="123"/>
      <c r="G1485" s="123"/>
      <c r="H1485" s="123"/>
      <c r="I1485" s="124"/>
      <c r="J1485" s="125"/>
      <c r="K1485" s="125"/>
    </row>
    <row r="1486" spans="1:11" ht="21">
      <c r="A1486" s="675" t="s">
        <v>35</v>
      </c>
      <c r="B1486" s="675"/>
      <c r="C1486" s="675"/>
      <c r="D1486" s="675"/>
      <c r="E1486" s="675"/>
      <c r="F1486" s="675"/>
      <c r="G1486" s="675"/>
      <c r="H1486" s="675"/>
      <c r="I1486" s="127" t="s">
        <v>36</v>
      </c>
      <c r="J1486" s="128" t="s">
        <v>37</v>
      </c>
      <c r="K1486" s="128" t="s">
        <v>38</v>
      </c>
    </row>
    <row r="1487" spans="1:11" ht="21">
      <c r="A1487" s="130"/>
      <c r="B1487" s="121"/>
      <c r="C1487" s="121"/>
      <c r="D1487" s="121"/>
      <c r="E1487" s="121"/>
      <c r="F1487" s="121"/>
      <c r="G1487" s="121"/>
      <c r="H1487" s="131"/>
      <c r="I1487" s="132"/>
      <c r="J1487" s="133"/>
      <c r="K1487" s="134"/>
    </row>
    <row r="1488" spans="1:11" ht="21">
      <c r="A1488" s="135"/>
      <c r="B1488" s="122" t="s">
        <v>168</v>
      </c>
      <c r="C1488" s="122" t="s">
        <v>52</v>
      </c>
      <c r="H1488" s="136"/>
      <c r="I1488" s="137"/>
      <c r="J1488" s="138">
        <v>10312</v>
      </c>
      <c r="K1488" s="139"/>
    </row>
    <row r="1489" spans="1:11" ht="21">
      <c r="A1489" s="135"/>
      <c r="H1489" s="136"/>
      <c r="I1489" s="137"/>
      <c r="J1489" s="138"/>
      <c r="K1489" s="139"/>
    </row>
    <row r="1490" spans="1:11" ht="21">
      <c r="A1490" s="135"/>
      <c r="C1490" s="122" t="s">
        <v>169</v>
      </c>
      <c r="D1490" s="122" t="s">
        <v>54</v>
      </c>
      <c r="H1490" s="136"/>
      <c r="I1490" s="137"/>
      <c r="J1490" s="138"/>
      <c r="K1490" s="139">
        <f>J1488</f>
        <v>10312</v>
      </c>
    </row>
    <row r="1491" spans="1:11" ht="21">
      <c r="A1491" s="135"/>
      <c r="H1491" s="136"/>
      <c r="I1491" s="137"/>
      <c r="J1491" s="138"/>
      <c r="K1491" s="139"/>
    </row>
    <row r="1492" spans="1:11" ht="21">
      <c r="A1492" s="135"/>
      <c r="H1492" s="136"/>
      <c r="I1492" s="137"/>
      <c r="J1492" s="138"/>
      <c r="K1492" s="139"/>
    </row>
    <row r="1493" spans="1:11" ht="21">
      <c r="A1493" s="135"/>
      <c r="B1493" s="122" t="s">
        <v>168</v>
      </c>
      <c r="C1493" s="122" t="s">
        <v>768</v>
      </c>
      <c r="H1493" s="136"/>
      <c r="I1493" s="137"/>
      <c r="J1493" s="138">
        <v>1400</v>
      </c>
      <c r="K1493" s="139"/>
    </row>
    <row r="1494" spans="8:11" ht="21">
      <c r="H1494" s="136"/>
      <c r="I1494" s="137"/>
      <c r="J1494" s="138"/>
      <c r="K1494" s="139"/>
    </row>
    <row r="1495" spans="3:11" ht="21">
      <c r="C1495" s="122" t="s">
        <v>169</v>
      </c>
      <c r="D1495" s="122" t="s">
        <v>52</v>
      </c>
      <c r="H1495" s="136"/>
      <c r="I1495" s="137"/>
      <c r="J1495" s="138"/>
      <c r="K1495" s="139">
        <f>J1493</f>
        <v>1400</v>
      </c>
    </row>
    <row r="1496" spans="8:11" ht="21">
      <c r="H1496" s="136"/>
      <c r="I1496" s="137"/>
      <c r="J1496" s="138"/>
      <c r="K1496" s="139"/>
    </row>
    <row r="1497" spans="1:11" ht="21">
      <c r="A1497" s="135"/>
      <c r="H1497" s="136"/>
      <c r="I1497" s="137"/>
      <c r="J1497" s="138"/>
      <c r="K1497" s="139"/>
    </row>
    <row r="1498" spans="1:11" ht="21">
      <c r="A1498" s="135"/>
      <c r="H1498" s="136"/>
      <c r="I1498" s="137"/>
      <c r="J1498" s="138"/>
      <c r="K1498" s="139"/>
    </row>
    <row r="1499" spans="1:11" ht="21">
      <c r="A1499" s="135"/>
      <c r="H1499" s="136"/>
      <c r="I1499" s="137"/>
      <c r="J1499" s="138"/>
      <c r="K1499" s="139"/>
    </row>
    <row r="1500" spans="1:11" ht="21">
      <c r="A1500" s="135"/>
      <c r="H1500" s="136"/>
      <c r="I1500" s="137"/>
      <c r="J1500" s="138"/>
      <c r="K1500" s="139"/>
    </row>
    <row r="1501" spans="1:11" ht="21">
      <c r="A1501" s="135"/>
      <c r="H1501" s="136"/>
      <c r="I1501" s="137"/>
      <c r="J1501" s="138"/>
      <c r="K1501" s="139"/>
    </row>
    <row r="1502" spans="1:11" ht="21">
      <c r="A1502" s="135"/>
      <c r="H1502" s="136"/>
      <c r="I1502" s="137"/>
      <c r="J1502" s="138"/>
      <c r="K1502" s="139"/>
    </row>
    <row r="1503" spans="1:11" ht="21">
      <c r="A1503" s="140"/>
      <c r="B1503" s="141"/>
      <c r="C1503" s="141"/>
      <c r="D1503" s="141"/>
      <c r="E1503" s="141"/>
      <c r="F1503" s="141"/>
      <c r="G1503" s="141"/>
      <c r="H1503" s="142"/>
      <c r="I1503" s="143"/>
      <c r="J1503" s="144"/>
      <c r="K1503" s="145"/>
    </row>
    <row r="1504" spans="1:11" ht="21">
      <c r="A1504" s="146"/>
      <c r="B1504" s="147" t="s">
        <v>170</v>
      </c>
      <c r="C1504" s="123"/>
      <c r="D1504" s="123" t="s">
        <v>171</v>
      </c>
      <c r="E1504" s="123"/>
      <c r="F1504" s="123"/>
      <c r="G1504" s="123"/>
      <c r="H1504" s="123"/>
      <c r="I1504" s="124"/>
      <c r="J1504" s="125"/>
      <c r="K1504" s="148"/>
    </row>
    <row r="1506" spans="2:11" ht="21">
      <c r="B1506" s="466"/>
      <c r="C1506" s="554" t="s">
        <v>552</v>
      </c>
      <c r="D1506" s="554"/>
      <c r="E1506" s="466"/>
      <c r="F1506" s="466"/>
      <c r="G1506" s="466"/>
      <c r="H1506" s="466"/>
      <c r="I1506" s="466"/>
      <c r="J1506" s="466"/>
      <c r="K1506" s="466"/>
    </row>
    <row r="1507" spans="2:11" ht="21">
      <c r="B1507" s="466"/>
      <c r="C1507" s="570"/>
      <c r="D1507" s="554" t="s">
        <v>837</v>
      </c>
      <c r="E1507" s="554"/>
      <c r="F1507" s="554"/>
      <c r="G1507" s="554"/>
      <c r="H1507" s="554"/>
      <c r="I1507" s="554"/>
      <c r="J1507" s="466"/>
      <c r="K1507" s="466"/>
    </row>
    <row r="1508" spans="2:11" ht="21">
      <c r="B1508" s="466"/>
      <c r="C1508" s="466"/>
      <c r="D1508" s="466" t="s">
        <v>869</v>
      </c>
      <c r="E1508" s="466"/>
      <c r="F1508" s="466"/>
      <c r="G1508" s="466"/>
      <c r="H1508" s="466"/>
      <c r="I1508" s="466"/>
      <c r="J1508" s="466"/>
      <c r="K1508" s="466"/>
    </row>
    <row r="1509" spans="2:11" ht="21">
      <c r="B1509" s="466"/>
      <c r="C1509" s="466"/>
      <c r="D1509" s="466"/>
      <c r="E1509" s="466"/>
      <c r="F1509" s="466"/>
      <c r="G1509" s="466"/>
      <c r="H1509" s="466"/>
      <c r="I1509" s="466"/>
      <c r="J1509" s="466"/>
      <c r="K1509" s="466"/>
    </row>
    <row r="1511" spans="1:11" ht="21">
      <c r="A1511" s="123"/>
      <c r="B1511" s="676" t="s">
        <v>39</v>
      </c>
      <c r="C1511" s="677"/>
      <c r="D1511" s="146"/>
      <c r="E1511" s="146"/>
      <c r="F1511" s="146"/>
      <c r="G1511" s="151" t="s">
        <v>40</v>
      </c>
      <c r="H1511" s="146"/>
      <c r="I1511" s="152"/>
      <c r="J1511" s="153" t="s">
        <v>172</v>
      </c>
      <c r="K1511" s="154"/>
    </row>
    <row r="1512" spans="2:11" ht="21">
      <c r="B1512" s="135"/>
      <c r="C1512" s="662" t="s">
        <v>173</v>
      </c>
      <c r="D1512" s="662"/>
      <c r="E1512" s="662"/>
      <c r="F1512" s="662"/>
      <c r="G1512" s="663" t="s">
        <v>174</v>
      </c>
      <c r="H1512" s="662"/>
      <c r="I1512" s="664"/>
      <c r="J1512" s="665" t="s">
        <v>175</v>
      </c>
      <c r="K1512" s="666"/>
    </row>
    <row r="1513" spans="2:11" ht="21">
      <c r="B1513" s="661" t="s">
        <v>452</v>
      </c>
      <c r="C1513" s="662"/>
      <c r="D1513" s="662"/>
      <c r="E1513" s="662"/>
      <c r="F1513" s="662"/>
      <c r="G1513" s="663" t="s">
        <v>364</v>
      </c>
      <c r="H1513" s="662"/>
      <c r="I1513" s="664"/>
      <c r="J1513" s="665" t="str">
        <f>B1513</f>
        <v>(นางสาวรัชนี  เผือกไธสง)</v>
      </c>
      <c r="K1513" s="666"/>
    </row>
    <row r="1514" spans="2:11" ht="21">
      <c r="B1514" s="667" t="s">
        <v>453</v>
      </c>
      <c r="C1514" s="668"/>
      <c r="D1514" s="668"/>
      <c r="E1514" s="668"/>
      <c r="F1514" s="668"/>
      <c r="G1514" s="669" t="s">
        <v>160</v>
      </c>
      <c r="H1514" s="668"/>
      <c r="I1514" s="670"/>
      <c r="J1514" s="671" t="str">
        <f>B1514</f>
        <v>นักวิชการเงินและบัญชี</v>
      </c>
      <c r="K1514" s="672"/>
    </row>
    <row r="1521" spans="1:11" ht="21">
      <c r="A1521" s="673" t="s">
        <v>166</v>
      </c>
      <c r="B1521" s="673"/>
      <c r="C1521" s="673"/>
      <c r="D1521" s="673"/>
      <c r="E1521" s="673"/>
      <c r="F1521" s="673"/>
      <c r="G1521" s="673"/>
      <c r="H1521" s="673"/>
      <c r="I1521" s="673"/>
      <c r="J1521" s="673"/>
      <c r="K1521" s="673"/>
    </row>
    <row r="1522" spans="1:11" ht="21">
      <c r="A1522" s="123"/>
      <c r="B1522" s="123"/>
      <c r="C1522" s="123"/>
      <c r="D1522" s="123"/>
      <c r="E1522" s="123"/>
      <c r="F1522" s="123"/>
      <c r="G1522" s="123"/>
      <c r="H1522" s="123"/>
      <c r="I1522" s="124"/>
      <c r="J1522" s="125"/>
      <c r="K1522" s="126" t="s">
        <v>840</v>
      </c>
    </row>
    <row r="1523" spans="1:11" ht="21">
      <c r="A1523" s="123"/>
      <c r="B1523" s="123"/>
      <c r="C1523" s="123"/>
      <c r="D1523" s="123"/>
      <c r="E1523" s="123"/>
      <c r="F1523" s="123"/>
      <c r="G1523" s="123"/>
      <c r="H1523" s="123"/>
      <c r="I1523" s="124"/>
      <c r="J1523" s="674" t="s">
        <v>841</v>
      </c>
      <c r="K1523" s="674"/>
    </row>
    <row r="1524" spans="1:11" ht="21">
      <c r="A1524" s="123"/>
      <c r="B1524" s="123" t="s">
        <v>167</v>
      </c>
      <c r="C1524" s="123"/>
      <c r="D1524" s="123"/>
      <c r="E1524" s="123"/>
      <c r="F1524" s="123"/>
      <c r="G1524" s="123"/>
      <c r="H1524" s="123"/>
      <c r="I1524" s="124"/>
      <c r="J1524" s="125"/>
      <c r="K1524" s="125"/>
    </row>
    <row r="1525" spans="1:11" ht="21">
      <c r="A1525" s="675" t="s">
        <v>35</v>
      </c>
      <c r="B1525" s="675"/>
      <c r="C1525" s="675"/>
      <c r="D1525" s="675"/>
      <c r="E1525" s="675"/>
      <c r="F1525" s="675"/>
      <c r="G1525" s="675"/>
      <c r="H1525" s="675"/>
      <c r="I1525" s="127" t="s">
        <v>36</v>
      </c>
      <c r="J1525" s="128" t="s">
        <v>37</v>
      </c>
      <c r="K1525" s="128" t="s">
        <v>38</v>
      </c>
    </row>
    <row r="1526" spans="1:11" ht="21">
      <c r="A1526" s="130"/>
      <c r="B1526" s="121"/>
      <c r="C1526" s="121"/>
      <c r="D1526" s="121"/>
      <c r="E1526" s="121"/>
      <c r="F1526" s="121"/>
      <c r="G1526" s="121"/>
      <c r="H1526" s="131"/>
      <c r="I1526" s="132"/>
      <c r="J1526" s="133"/>
      <c r="K1526" s="134"/>
    </row>
    <row r="1527" spans="1:11" ht="21">
      <c r="A1527" s="135"/>
      <c r="B1527" s="122" t="s">
        <v>168</v>
      </c>
      <c r="C1527" s="122" t="s">
        <v>455</v>
      </c>
      <c r="H1527" s="136"/>
      <c r="I1527" s="137" t="s">
        <v>98</v>
      </c>
      <c r="J1527" s="138">
        <f>'มาตรฐาน 2 '!H252</f>
        <v>1355360.98</v>
      </c>
      <c r="K1527" s="139"/>
    </row>
    <row r="1528" spans="1:11" ht="21">
      <c r="A1528" s="135"/>
      <c r="H1528" s="136"/>
      <c r="I1528" s="137"/>
      <c r="J1528" s="138"/>
      <c r="K1528" s="139"/>
    </row>
    <row r="1529" spans="1:11" ht="21">
      <c r="A1529" s="135"/>
      <c r="C1529" s="122" t="s">
        <v>169</v>
      </c>
      <c r="D1529" s="122" t="s">
        <v>456</v>
      </c>
      <c r="H1529" s="136"/>
      <c r="I1529" s="137" t="s">
        <v>99</v>
      </c>
      <c r="J1529" s="138"/>
      <c r="K1529" s="139">
        <f>J1527</f>
        <v>1355360.98</v>
      </c>
    </row>
    <row r="1530" spans="1:11" ht="21">
      <c r="A1530" s="135"/>
      <c r="H1530" s="136"/>
      <c r="I1530" s="137"/>
      <c r="J1530" s="138"/>
      <c r="K1530" s="139"/>
    </row>
    <row r="1531" spans="1:11" ht="21">
      <c r="A1531" s="135"/>
      <c r="H1531" s="136"/>
      <c r="I1531" s="137"/>
      <c r="J1531" s="138"/>
      <c r="K1531" s="139"/>
    </row>
    <row r="1532" spans="1:11" ht="21">
      <c r="A1532" s="135"/>
      <c r="H1532" s="136"/>
      <c r="I1532" s="137"/>
      <c r="J1532" s="138"/>
      <c r="K1532" s="139"/>
    </row>
    <row r="1533" spans="1:11" ht="21">
      <c r="A1533" s="135"/>
      <c r="H1533" s="136"/>
      <c r="I1533" s="137"/>
      <c r="J1533" s="138"/>
      <c r="K1533" s="139"/>
    </row>
    <row r="1534" spans="1:11" ht="21">
      <c r="A1534" s="135"/>
      <c r="H1534" s="136"/>
      <c r="I1534" s="137"/>
      <c r="J1534" s="138"/>
      <c r="K1534" s="139"/>
    </row>
    <row r="1535" spans="1:11" ht="21">
      <c r="A1535" s="135"/>
      <c r="H1535" s="136"/>
      <c r="I1535" s="137"/>
      <c r="J1535" s="138"/>
      <c r="K1535" s="139"/>
    </row>
    <row r="1536" spans="1:11" ht="21">
      <c r="A1536" s="135"/>
      <c r="H1536" s="136"/>
      <c r="I1536" s="137"/>
      <c r="J1536" s="138"/>
      <c r="K1536" s="139"/>
    </row>
    <row r="1537" spans="1:11" ht="21">
      <c r="A1537" s="135"/>
      <c r="H1537" s="136"/>
      <c r="I1537" s="137"/>
      <c r="J1537" s="138"/>
      <c r="K1537" s="139"/>
    </row>
    <row r="1538" spans="1:11" ht="21">
      <c r="A1538" s="135"/>
      <c r="H1538" s="136"/>
      <c r="I1538" s="137"/>
      <c r="J1538" s="138"/>
      <c r="K1538" s="139"/>
    </row>
    <row r="1539" spans="1:11" ht="21">
      <c r="A1539" s="135"/>
      <c r="H1539" s="136"/>
      <c r="I1539" s="137"/>
      <c r="J1539" s="138"/>
      <c r="K1539" s="139"/>
    </row>
    <row r="1540" spans="1:11" ht="21">
      <c r="A1540" s="135"/>
      <c r="H1540" s="136"/>
      <c r="I1540" s="137"/>
      <c r="J1540" s="138"/>
      <c r="K1540" s="139"/>
    </row>
    <row r="1541" spans="1:11" ht="21">
      <c r="A1541" s="135"/>
      <c r="H1541" s="136"/>
      <c r="I1541" s="137"/>
      <c r="J1541" s="138"/>
      <c r="K1541" s="139"/>
    </row>
    <row r="1542" spans="1:11" ht="21">
      <c r="A1542" s="140"/>
      <c r="B1542" s="141"/>
      <c r="C1542" s="141"/>
      <c r="D1542" s="141"/>
      <c r="E1542" s="141"/>
      <c r="F1542" s="141"/>
      <c r="G1542" s="141"/>
      <c r="H1542" s="142"/>
      <c r="I1542" s="143"/>
      <c r="J1542" s="144"/>
      <c r="K1542" s="145"/>
    </row>
    <row r="1543" spans="1:11" ht="21">
      <c r="A1543" s="146"/>
      <c r="B1543" s="147" t="s">
        <v>170</v>
      </c>
      <c r="C1543" s="123"/>
      <c r="D1543" s="123" t="s">
        <v>171</v>
      </c>
      <c r="E1543" s="123"/>
      <c r="F1543" s="123"/>
      <c r="G1543" s="123"/>
      <c r="H1543" s="123"/>
      <c r="I1543" s="124"/>
      <c r="J1543" s="125"/>
      <c r="K1543" s="148"/>
    </row>
    <row r="1545" spans="2:11" ht="21">
      <c r="B1545" s="466" t="s">
        <v>451</v>
      </c>
      <c r="C1545" s="466"/>
      <c r="D1545" s="466"/>
      <c r="E1545" s="466"/>
      <c r="F1545" s="466"/>
      <c r="G1545" s="466"/>
      <c r="H1545" s="466"/>
      <c r="I1545" s="466"/>
      <c r="J1545" s="466"/>
      <c r="K1545" s="466"/>
    </row>
    <row r="1547" spans="1:11" ht="21">
      <c r="A1547" s="123"/>
      <c r="B1547" s="676" t="s">
        <v>39</v>
      </c>
      <c r="C1547" s="677"/>
      <c r="D1547" s="146"/>
      <c r="E1547" s="146"/>
      <c r="F1547" s="146"/>
      <c r="G1547" s="151" t="s">
        <v>40</v>
      </c>
      <c r="H1547" s="146"/>
      <c r="I1547" s="152"/>
      <c r="J1547" s="153" t="s">
        <v>172</v>
      </c>
      <c r="K1547" s="154"/>
    </row>
    <row r="1548" spans="2:11" ht="21">
      <c r="B1548" s="135"/>
      <c r="C1548" s="662" t="s">
        <v>173</v>
      </c>
      <c r="D1548" s="662"/>
      <c r="E1548" s="662"/>
      <c r="F1548" s="662"/>
      <c r="G1548" s="663" t="s">
        <v>174</v>
      </c>
      <c r="H1548" s="662"/>
      <c r="I1548" s="664"/>
      <c r="J1548" s="665" t="s">
        <v>175</v>
      </c>
      <c r="K1548" s="666"/>
    </row>
    <row r="1549" spans="2:11" ht="21">
      <c r="B1549" s="661" t="s">
        <v>452</v>
      </c>
      <c r="C1549" s="662"/>
      <c r="D1549" s="662"/>
      <c r="E1549" s="662"/>
      <c r="F1549" s="662"/>
      <c r="G1549" s="663" t="s">
        <v>364</v>
      </c>
      <c r="H1549" s="662"/>
      <c r="I1549" s="664"/>
      <c r="J1549" s="665" t="str">
        <f>B1549</f>
        <v>(นางสาวรัชนี  เผือกไธสง)</v>
      </c>
      <c r="K1549" s="666"/>
    </row>
    <row r="1550" spans="2:11" ht="21">
      <c r="B1550" s="667" t="s">
        <v>453</v>
      </c>
      <c r="C1550" s="668"/>
      <c r="D1550" s="668"/>
      <c r="E1550" s="668"/>
      <c r="F1550" s="668"/>
      <c r="G1550" s="669" t="s">
        <v>160</v>
      </c>
      <c r="H1550" s="668"/>
      <c r="I1550" s="670"/>
      <c r="J1550" s="671" t="str">
        <f>B1550</f>
        <v>นักวิชการเงินและบัญชี</v>
      </c>
      <c r="K1550" s="672"/>
    </row>
    <row r="1551" spans="2:11" ht="21">
      <c r="B1551" s="460"/>
      <c r="C1551" s="129"/>
      <c r="D1551" s="129"/>
      <c r="E1551" s="129"/>
      <c r="F1551" s="129"/>
      <c r="G1551" s="129"/>
      <c r="H1551" s="129"/>
      <c r="I1551" s="129"/>
      <c r="J1551" s="445"/>
      <c r="K1551" s="445"/>
    </row>
    <row r="1552" spans="2:11" ht="21">
      <c r="B1552" s="460"/>
      <c r="C1552" s="129"/>
      <c r="D1552" s="129"/>
      <c r="E1552" s="129"/>
      <c r="F1552" s="129"/>
      <c r="G1552" s="129"/>
      <c r="H1552" s="129"/>
      <c r="I1552" s="129"/>
      <c r="J1552" s="445"/>
      <c r="K1552" s="445"/>
    </row>
    <row r="1553" spans="2:11" ht="21">
      <c r="B1553" s="460"/>
      <c r="C1553" s="129"/>
      <c r="D1553" s="129"/>
      <c r="E1553" s="129"/>
      <c r="F1553" s="129"/>
      <c r="G1553" s="129"/>
      <c r="H1553" s="129"/>
      <c r="I1553" s="129"/>
      <c r="J1553" s="445"/>
      <c r="K1553" s="445"/>
    </row>
    <row r="1559" spans="1:11" ht="21">
      <c r="A1559" s="673" t="s">
        <v>166</v>
      </c>
      <c r="B1559" s="673"/>
      <c r="C1559" s="673"/>
      <c r="D1559" s="673"/>
      <c r="E1559" s="673"/>
      <c r="F1559" s="673"/>
      <c r="G1559" s="673"/>
      <c r="H1559" s="673"/>
      <c r="I1559" s="673"/>
      <c r="J1559" s="673"/>
      <c r="K1559" s="673"/>
    </row>
    <row r="1560" spans="1:11" ht="21">
      <c r="A1560" s="123"/>
      <c r="B1560" s="123"/>
      <c r="C1560" s="123"/>
      <c r="D1560" s="123"/>
      <c r="E1560" s="123"/>
      <c r="F1560" s="123"/>
      <c r="G1560" s="123"/>
      <c r="H1560" s="123"/>
      <c r="I1560" s="124"/>
      <c r="J1560" s="125"/>
      <c r="K1560" s="126" t="s">
        <v>842</v>
      </c>
    </row>
    <row r="1561" spans="1:11" ht="21">
      <c r="A1561" s="123"/>
      <c r="B1561" s="123"/>
      <c r="C1561" s="123"/>
      <c r="D1561" s="123"/>
      <c r="E1561" s="123"/>
      <c r="F1561" s="123"/>
      <c r="G1561" s="123"/>
      <c r="H1561" s="123"/>
      <c r="I1561" s="124"/>
      <c r="J1561" s="674" t="s">
        <v>843</v>
      </c>
      <c r="K1561" s="674"/>
    </row>
    <row r="1562" spans="1:11" ht="21">
      <c r="A1562" s="123"/>
      <c r="B1562" s="123" t="s">
        <v>167</v>
      </c>
      <c r="C1562" s="123"/>
      <c r="D1562" s="123"/>
      <c r="E1562" s="123"/>
      <c r="F1562" s="123"/>
      <c r="G1562" s="123"/>
      <c r="H1562" s="123"/>
      <c r="I1562" s="124"/>
      <c r="J1562" s="125"/>
      <c r="K1562" s="125"/>
    </row>
    <row r="1563" spans="1:11" ht="21">
      <c r="A1563" s="675" t="s">
        <v>35</v>
      </c>
      <c r="B1563" s="675"/>
      <c r="C1563" s="675"/>
      <c r="D1563" s="675"/>
      <c r="E1563" s="675"/>
      <c r="F1563" s="675"/>
      <c r="G1563" s="675"/>
      <c r="H1563" s="675"/>
      <c r="I1563" s="127" t="s">
        <v>36</v>
      </c>
      <c r="J1563" s="128" t="s">
        <v>37</v>
      </c>
      <c r="K1563" s="128" t="s">
        <v>38</v>
      </c>
    </row>
    <row r="1564" spans="1:11" ht="21">
      <c r="A1564" s="130"/>
      <c r="B1564" s="121"/>
      <c r="C1564" s="121"/>
      <c r="D1564" s="121"/>
      <c r="E1564" s="121"/>
      <c r="F1564" s="121"/>
      <c r="G1564" s="121"/>
      <c r="H1564" s="131"/>
      <c r="I1564" s="132"/>
      <c r="J1564" s="133"/>
      <c r="K1564" s="134"/>
    </row>
    <row r="1565" spans="1:11" ht="21">
      <c r="A1565" s="135"/>
      <c r="B1565" s="122" t="s">
        <v>168</v>
      </c>
      <c r="C1565" s="122" t="s">
        <v>457</v>
      </c>
      <c r="H1565" s="136"/>
      <c r="I1565" s="137" t="s">
        <v>98</v>
      </c>
      <c r="J1565" s="138">
        <f>'มาตรฐาน 2 '!H251</f>
        <v>988776.47</v>
      </c>
      <c r="K1565" s="139"/>
    </row>
    <row r="1566" spans="1:11" ht="21">
      <c r="A1566" s="135"/>
      <c r="H1566" s="136"/>
      <c r="I1566" s="137"/>
      <c r="J1566" s="138"/>
      <c r="K1566" s="139"/>
    </row>
    <row r="1567" spans="1:11" ht="21">
      <c r="A1567" s="135"/>
      <c r="C1567" s="122" t="s">
        <v>169</v>
      </c>
      <c r="D1567" s="122" t="s">
        <v>450</v>
      </c>
      <c r="H1567" s="136"/>
      <c r="I1567" s="137" t="s">
        <v>99</v>
      </c>
      <c r="J1567" s="138"/>
      <c r="K1567" s="139">
        <f>J1565</f>
        <v>988776.47</v>
      </c>
    </row>
    <row r="1568" spans="1:11" ht="21">
      <c r="A1568" s="135"/>
      <c r="H1568" s="136"/>
      <c r="I1568" s="137"/>
      <c r="J1568" s="138"/>
      <c r="K1568" s="139"/>
    </row>
    <row r="1569" spans="1:11" ht="21">
      <c r="A1569" s="135"/>
      <c r="H1569" s="136"/>
      <c r="I1569" s="137"/>
      <c r="J1569" s="138"/>
      <c r="K1569" s="139"/>
    </row>
    <row r="1570" spans="1:11" ht="21">
      <c r="A1570" s="135"/>
      <c r="H1570" s="136"/>
      <c r="I1570" s="137"/>
      <c r="J1570" s="138"/>
      <c r="K1570" s="139"/>
    </row>
    <row r="1571" spans="1:11" ht="21">
      <c r="A1571" s="135"/>
      <c r="H1571" s="136"/>
      <c r="I1571" s="137"/>
      <c r="J1571" s="138"/>
      <c r="K1571" s="139"/>
    </row>
    <row r="1572" spans="1:11" ht="21">
      <c r="A1572" s="135"/>
      <c r="H1572" s="136"/>
      <c r="I1572" s="137"/>
      <c r="J1572" s="138"/>
      <c r="K1572" s="139"/>
    </row>
    <row r="1573" spans="1:11" ht="21">
      <c r="A1573" s="135"/>
      <c r="H1573" s="136"/>
      <c r="I1573" s="137"/>
      <c r="J1573" s="138"/>
      <c r="K1573" s="139"/>
    </row>
    <row r="1574" spans="1:11" ht="21">
      <c r="A1574" s="135"/>
      <c r="H1574" s="136"/>
      <c r="I1574" s="137"/>
      <c r="J1574" s="138"/>
      <c r="K1574" s="139"/>
    </row>
    <row r="1575" spans="1:11" ht="21">
      <c r="A1575" s="135"/>
      <c r="H1575" s="136"/>
      <c r="I1575" s="137"/>
      <c r="J1575" s="138"/>
      <c r="K1575" s="139"/>
    </row>
    <row r="1576" spans="1:11" ht="21">
      <c r="A1576" s="135"/>
      <c r="H1576" s="136"/>
      <c r="I1576" s="137"/>
      <c r="J1576" s="138"/>
      <c r="K1576" s="139"/>
    </row>
    <row r="1577" spans="1:11" ht="21">
      <c r="A1577" s="135"/>
      <c r="H1577" s="136"/>
      <c r="I1577" s="137"/>
      <c r="J1577" s="138"/>
      <c r="K1577" s="139"/>
    </row>
    <row r="1578" spans="1:11" ht="21">
      <c r="A1578" s="135"/>
      <c r="H1578" s="136"/>
      <c r="I1578" s="137"/>
      <c r="J1578" s="138"/>
      <c r="K1578" s="139"/>
    </row>
    <row r="1579" spans="1:11" ht="21">
      <c r="A1579" s="135"/>
      <c r="H1579" s="136"/>
      <c r="I1579" s="137"/>
      <c r="J1579" s="138"/>
      <c r="K1579" s="139"/>
    </row>
    <row r="1580" spans="1:11" ht="21">
      <c r="A1580" s="140"/>
      <c r="B1580" s="141"/>
      <c r="C1580" s="141"/>
      <c r="D1580" s="141"/>
      <c r="E1580" s="141"/>
      <c r="F1580" s="141"/>
      <c r="G1580" s="141"/>
      <c r="H1580" s="142"/>
      <c r="I1580" s="143"/>
      <c r="J1580" s="144"/>
      <c r="K1580" s="145"/>
    </row>
    <row r="1581" spans="1:11" ht="21">
      <c r="A1581" s="146"/>
      <c r="B1581" s="147" t="s">
        <v>170</v>
      </c>
      <c r="C1581" s="123"/>
      <c r="D1581" s="123" t="s">
        <v>171</v>
      </c>
      <c r="E1581" s="123"/>
      <c r="F1581" s="123"/>
      <c r="G1581" s="123"/>
      <c r="H1581" s="123"/>
      <c r="I1581" s="124"/>
      <c r="J1581" s="125"/>
      <c r="K1581" s="148"/>
    </row>
    <row r="1583" spans="2:11" ht="21">
      <c r="B1583" s="466" t="s">
        <v>458</v>
      </c>
      <c r="C1583" s="466"/>
      <c r="D1583" s="466"/>
      <c r="E1583" s="466"/>
      <c r="F1583" s="466"/>
      <c r="G1583" s="466"/>
      <c r="H1583" s="466"/>
      <c r="I1583" s="466"/>
      <c r="J1583" s="466"/>
      <c r="K1583" s="466"/>
    </row>
    <row r="1585" spans="1:11" ht="21">
      <c r="A1585" s="123"/>
      <c r="B1585" s="676" t="s">
        <v>39</v>
      </c>
      <c r="C1585" s="677"/>
      <c r="D1585" s="146"/>
      <c r="E1585" s="146"/>
      <c r="F1585" s="146"/>
      <c r="G1585" s="151" t="s">
        <v>40</v>
      </c>
      <c r="H1585" s="146"/>
      <c r="I1585" s="152"/>
      <c r="J1585" s="153" t="s">
        <v>172</v>
      </c>
      <c r="K1585" s="154"/>
    </row>
    <row r="1586" spans="2:11" ht="21">
      <c r="B1586" s="135"/>
      <c r="C1586" s="662" t="s">
        <v>173</v>
      </c>
      <c r="D1586" s="662"/>
      <c r="E1586" s="662"/>
      <c r="F1586" s="662"/>
      <c r="G1586" s="663" t="s">
        <v>174</v>
      </c>
      <c r="H1586" s="662"/>
      <c r="I1586" s="664"/>
      <c r="J1586" s="665" t="s">
        <v>175</v>
      </c>
      <c r="K1586" s="666"/>
    </row>
    <row r="1587" spans="2:11" ht="21">
      <c r="B1587" s="661" t="s">
        <v>452</v>
      </c>
      <c r="C1587" s="662"/>
      <c r="D1587" s="662"/>
      <c r="E1587" s="662"/>
      <c r="F1587" s="662"/>
      <c r="G1587" s="663" t="s">
        <v>364</v>
      </c>
      <c r="H1587" s="662"/>
      <c r="I1587" s="664"/>
      <c r="J1587" s="665" t="str">
        <f>B1587</f>
        <v>(นางสาวรัชนี  เผือกไธสง)</v>
      </c>
      <c r="K1587" s="666"/>
    </row>
    <row r="1588" spans="2:11" ht="21">
      <c r="B1588" s="667" t="s">
        <v>453</v>
      </c>
      <c r="C1588" s="668"/>
      <c r="D1588" s="668"/>
      <c r="E1588" s="668"/>
      <c r="F1588" s="668"/>
      <c r="G1588" s="669" t="s">
        <v>160</v>
      </c>
      <c r="H1588" s="668"/>
      <c r="I1588" s="670"/>
      <c r="J1588" s="671" t="str">
        <f>B1588</f>
        <v>นักวิชการเงินและบัญชี</v>
      </c>
      <c r="K1588" s="672"/>
    </row>
    <row r="1589" spans="2:11" ht="21">
      <c r="B1589" s="460"/>
      <c r="C1589" s="129"/>
      <c r="D1589" s="129"/>
      <c r="E1589" s="129"/>
      <c r="F1589" s="129"/>
      <c r="G1589" s="129"/>
      <c r="H1589" s="129"/>
      <c r="I1589" s="129"/>
      <c r="J1589" s="445"/>
      <c r="K1589" s="445"/>
    </row>
    <row r="1590" spans="2:11" ht="21">
      <c r="B1590" s="460"/>
      <c r="C1590" s="129"/>
      <c r="D1590" s="129"/>
      <c r="E1590" s="129"/>
      <c r="F1590" s="129"/>
      <c r="G1590" s="129"/>
      <c r="H1590" s="129"/>
      <c r="I1590" s="129"/>
      <c r="J1590" s="445"/>
      <c r="K1590" s="445"/>
    </row>
    <row r="1591" spans="2:11" ht="21">
      <c r="B1591" s="460"/>
      <c r="C1591" s="129"/>
      <c r="D1591" s="129"/>
      <c r="E1591" s="129"/>
      <c r="F1591" s="129"/>
      <c r="G1591" s="129"/>
      <c r="H1591" s="129"/>
      <c r="I1591" s="129"/>
      <c r="J1591" s="445"/>
      <c r="K1591" s="445"/>
    </row>
    <row r="1592" spans="2:11" ht="21">
      <c r="B1592" s="460"/>
      <c r="C1592" s="129"/>
      <c r="D1592" s="129"/>
      <c r="E1592" s="129"/>
      <c r="F1592" s="129"/>
      <c r="G1592" s="129"/>
      <c r="H1592" s="129"/>
      <c r="I1592" s="129"/>
      <c r="J1592" s="445"/>
      <c r="K1592" s="445"/>
    </row>
    <row r="1593" spans="2:11" ht="21">
      <c r="B1593" s="460"/>
      <c r="C1593" s="129"/>
      <c r="D1593" s="129"/>
      <c r="E1593" s="129"/>
      <c r="F1593" s="129"/>
      <c r="G1593" s="129"/>
      <c r="H1593" s="129"/>
      <c r="I1593" s="129"/>
      <c r="J1593" s="445"/>
      <c r="K1593" s="445"/>
    </row>
  </sheetData>
  <sheetProtection/>
  <mergeCells count="551">
    <mergeCell ref="B864:F864"/>
    <mergeCell ref="G864:I864"/>
    <mergeCell ref="J864:K864"/>
    <mergeCell ref="B865:F865"/>
    <mergeCell ref="G865:I865"/>
    <mergeCell ref="J865:K865"/>
    <mergeCell ref="A836:K836"/>
    <mergeCell ref="J838:K838"/>
    <mergeCell ref="A840:H840"/>
    <mergeCell ref="B862:C862"/>
    <mergeCell ref="C863:F863"/>
    <mergeCell ref="G863:I863"/>
    <mergeCell ref="J863:K863"/>
    <mergeCell ref="B826:F826"/>
    <mergeCell ref="G826:I826"/>
    <mergeCell ref="J826:K826"/>
    <mergeCell ref="B827:F827"/>
    <mergeCell ref="G827:I827"/>
    <mergeCell ref="J827:K827"/>
    <mergeCell ref="A798:K798"/>
    <mergeCell ref="J800:K800"/>
    <mergeCell ref="A802:H802"/>
    <mergeCell ref="B824:C824"/>
    <mergeCell ref="C825:F825"/>
    <mergeCell ref="G825:I825"/>
    <mergeCell ref="J825:K825"/>
    <mergeCell ref="B788:F788"/>
    <mergeCell ref="G788:I788"/>
    <mergeCell ref="J788:K788"/>
    <mergeCell ref="B789:F789"/>
    <mergeCell ref="G789:I789"/>
    <mergeCell ref="J789:K789"/>
    <mergeCell ref="A760:K760"/>
    <mergeCell ref="J762:K762"/>
    <mergeCell ref="A764:H764"/>
    <mergeCell ref="C783:K783"/>
    <mergeCell ref="B786:C786"/>
    <mergeCell ref="C787:F787"/>
    <mergeCell ref="G787:I787"/>
    <mergeCell ref="J787:K787"/>
    <mergeCell ref="B755:F755"/>
    <mergeCell ref="G755:I755"/>
    <mergeCell ref="J755:K755"/>
    <mergeCell ref="B756:F756"/>
    <mergeCell ref="G756:I756"/>
    <mergeCell ref="J756:K756"/>
    <mergeCell ref="A722:K722"/>
    <mergeCell ref="J724:K724"/>
    <mergeCell ref="A726:H726"/>
    <mergeCell ref="B753:C753"/>
    <mergeCell ref="C754:F754"/>
    <mergeCell ref="G754:I754"/>
    <mergeCell ref="J754:K754"/>
    <mergeCell ref="B712:F712"/>
    <mergeCell ref="G712:I712"/>
    <mergeCell ref="J712:K712"/>
    <mergeCell ref="B713:F713"/>
    <mergeCell ref="G713:I713"/>
    <mergeCell ref="J713:K713"/>
    <mergeCell ref="A684:K684"/>
    <mergeCell ref="J686:K686"/>
    <mergeCell ref="A688:H688"/>
    <mergeCell ref="B710:C710"/>
    <mergeCell ref="C711:F711"/>
    <mergeCell ref="G711:I711"/>
    <mergeCell ref="J711:K711"/>
    <mergeCell ref="B674:F674"/>
    <mergeCell ref="G674:I674"/>
    <mergeCell ref="J674:K674"/>
    <mergeCell ref="B675:F675"/>
    <mergeCell ref="G675:I675"/>
    <mergeCell ref="J675:K675"/>
    <mergeCell ref="A646:K646"/>
    <mergeCell ref="J648:K648"/>
    <mergeCell ref="A650:H650"/>
    <mergeCell ref="B672:C672"/>
    <mergeCell ref="C673:F673"/>
    <mergeCell ref="G673:I673"/>
    <mergeCell ref="J673:K673"/>
    <mergeCell ref="B642:F642"/>
    <mergeCell ref="G642:I642"/>
    <mergeCell ref="J642:K642"/>
    <mergeCell ref="B643:F643"/>
    <mergeCell ref="G643:I643"/>
    <mergeCell ref="J643:K643"/>
    <mergeCell ref="A608:K608"/>
    <mergeCell ref="J610:K610"/>
    <mergeCell ref="A612:H612"/>
    <mergeCell ref="B640:C640"/>
    <mergeCell ref="C641:F641"/>
    <mergeCell ref="G641:I641"/>
    <mergeCell ref="J641:K641"/>
    <mergeCell ref="B604:F604"/>
    <mergeCell ref="G604:I604"/>
    <mergeCell ref="J604:K604"/>
    <mergeCell ref="B605:F605"/>
    <mergeCell ref="G605:I605"/>
    <mergeCell ref="J605:K605"/>
    <mergeCell ref="A570:K570"/>
    <mergeCell ref="J572:K572"/>
    <mergeCell ref="A574:H574"/>
    <mergeCell ref="B602:C602"/>
    <mergeCell ref="C603:F603"/>
    <mergeCell ref="G603:I603"/>
    <mergeCell ref="J603:K603"/>
    <mergeCell ref="B566:F566"/>
    <mergeCell ref="G566:I566"/>
    <mergeCell ref="J566:K566"/>
    <mergeCell ref="B567:F567"/>
    <mergeCell ref="G567:I567"/>
    <mergeCell ref="J567:K567"/>
    <mergeCell ref="A532:K532"/>
    <mergeCell ref="J534:K534"/>
    <mergeCell ref="A536:H536"/>
    <mergeCell ref="B564:C564"/>
    <mergeCell ref="C565:F565"/>
    <mergeCell ref="G565:I565"/>
    <mergeCell ref="J565:K565"/>
    <mergeCell ref="B528:F528"/>
    <mergeCell ref="G528:I528"/>
    <mergeCell ref="J528:K528"/>
    <mergeCell ref="B529:F529"/>
    <mergeCell ref="G529:I529"/>
    <mergeCell ref="J529:K529"/>
    <mergeCell ref="A494:K494"/>
    <mergeCell ref="J496:K496"/>
    <mergeCell ref="A498:H498"/>
    <mergeCell ref="B526:C526"/>
    <mergeCell ref="C527:F527"/>
    <mergeCell ref="G527:I527"/>
    <mergeCell ref="J527:K527"/>
    <mergeCell ref="B492:F492"/>
    <mergeCell ref="G492:I492"/>
    <mergeCell ref="J492:K492"/>
    <mergeCell ref="B493:F493"/>
    <mergeCell ref="G493:I493"/>
    <mergeCell ref="J493:K493"/>
    <mergeCell ref="A456:K456"/>
    <mergeCell ref="J458:K458"/>
    <mergeCell ref="A460:H460"/>
    <mergeCell ref="B490:C490"/>
    <mergeCell ref="C491:F491"/>
    <mergeCell ref="G491:I491"/>
    <mergeCell ref="J491:K491"/>
    <mergeCell ref="B447:F447"/>
    <mergeCell ref="G447:I447"/>
    <mergeCell ref="J447:K447"/>
    <mergeCell ref="B444:C444"/>
    <mergeCell ref="C445:F445"/>
    <mergeCell ref="G445:I445"/>
    <mergeCell ref="J445:K445"/>
    <mergeCell ref="B446:F446"/>
    <mergeCell ref="G446:I446"/>
    <mergeCell ref="J446:K446"/>
    <mergeCell ref="B409:F409"/>
    <mergeCell ref="G409:I409"/>
    <mergeCell ref="J409:K409"/>
    <mergeCell ref="A418:K418"/>
    <mergeCell ref="J420:K420"/>
    <mergeCell ref="A422:H422"/>
    <mergeCell ref="B406:C406"/>
    <mergeCell ref="C407:F407"/>
    <mergeCell ref="G407:I407"/>
    <mergeCell ref="J407:K407"/>
    <mergeCell ref="B408:F408"/>
    <mergeCell ref="G408:I408"/>
    <mergeCell ref="J408:K408"/>
    <mergeCell ref="B377:F377"/>
    <mergeCell ref="G377:I377"/>
    <mergeCell ref="J377:K377"/>
    <mergeCell ref="A380:K380"/>
    <mergeCell ref="J382:K382"/>
    <mergeCell ref="A384:H384"/>
    <mergeCell ref="B374:C374"/>
    <mergeCell ref="C375:F375"/>
    <mergeCell ref="G375:I375"/>
    <mergeCell ref="J375:K375"/>
    <mergeCell ref="B376:F376"/>
    <mergeCell ref="G376:I376"/>
    <mergeCell ref="J376:K376"/>
    <mergeCell ref="B336:F336"/>
    <mergeCell ref="G336:I336"/>
    <mergeCell ref="J336:K336"/>
    <mergeCell ref="A342:K342"/>
    <mergeCell ref="J344:K344"/>
    <mergeCell ref="A346:H346"/>
    <mergeCell ref="A304:K304"/>
    <mergeCell ref="J306:K306"/>
    <mergeCell ref="A308:H308"/>
    <mergeCell ref="B335:F335"/>
    <mergeCell ref="G335:I335"/>
    <mergeCell ref="J335:K335"/>
    <mergeCell ref="B299:F299"/>
    <mergeCell ref="G299:I299"/>
    <mergeCell ref="J299:K299"/>
    <mergeCell ref="C298:F298"/>
    <mergeCell ref="B300:F300"/>
    <mergeCell ref="G300:I300"/>
    <mergeCell ref="J300:K300"/>
    <mergeCell ref="A266:K266"/>
    <mergeCell ref="J268:K268"/>
    <mergeCell ref="A270:H270"/>
    <mergeCell ref="B297:C297"/>
    <mergeCell ref="B333:C333"/>
    <mergeCell ref="C334:F334"/>
    <mergeCell ref="G334:I334"/>
    <mergeCell ref="J334:K334"/>
    <mergeCell ref="G298:I298"/>
    <mergeCell ref="J298:K298"/>
    <mergeCell ref="B259:F259"/>
    <mergeCell ref="G259:I259"/>
    <mergeCell ref="J259:K259"/>
    <mergeCell ref="B260:F260"/>
    <mergeCell ref="G260:I260"/>
    <mergeCell ref="J260:K260"/>
    <mergeCell ref="A228:K228"/>
    <mergeCell ref="J230:K230"/>
    <mergeCell ref="A232:H232"/>
    <mergeCell ref="B257:C257"/>
    <mergeCell ref="C258:F258"/>
    <mergeCell ref="G258:I258"/>
    <mergeCell ref="J258:K258"/>
    <mergeCell ref="B218:F218"/>
    <mergeCell ref="G218:I218"/>
    <mergeCell ref="J218:K218"/>
    <mergeCell ref="B219:F219"/>
    <mergeCell ref="G219:I219"/>
    <mergeCell ref="J219:K219"/>
    <mergeCell ref="A190:K190"/>
    <mergeCell ref="J192:K192"/>
    <mergeCell ref="A194:H194"/>
    <mergeCell ref="C213:K213"/>
    <mergeCell ref="B216:C216"/>
    <mergeCell ref="C217:F217"/>
    <mergeCell ref="G217:I217"/>
    <mergeCell ref="J217:K217"/>
    <mergeCell ref="B184:F184"/>
    <mergeCell ref="G184:I184"/>
    <mergeCell ref="J184:K184"/>
    <mergeCell ref="B185:F185"/>
    <mergeCell ref="G185:I185"/>
    <mergeCell ref="J185:K185"/>
    <mergeCell ref="A152:K152"/>
    <mergeCell ref="J154:K154"/>
    <mergeCell ref="A156:H156"/>
    <mergeCell ref="B182:C182"/>
    <mergeCell ref="C183:F183"/>
    <mergeCell ref="G183:I183"/>
    <mergeCell ref="J183:K183"/>
    <mergeCell ref="B106:F106"/>
    <mergeCell ref="G106:I106"/>
    <mergeCell ref="J106:K106"/>
    <mergeCell ref="B103:C103"/>
    <mergeCell ref="C104:F104"/>
    <mergeCell ref="G104:I104"/>
    <mergeCell ref="J104:K104"/>
    <mergeCell ref="B105:F105"/>
    <mergeCell ref="G105:I105"/>
    <mergeCell ref="J105:K105"/>
    <mergeCell ref="B68:F68"/>
    <mergeCell ref="G68:I68"/>
    <mergeCell ref="J68:K68"/>
    <mergeCell ref="A77:K77"/>
    <mergeCell ref="J79:K79"/>
    <mergeCell ref="A81:H81"/>
    <mergeCell ref="B65:C65"/>
    <mergeCell ref="C66:F66"/>
    <mergeCell ref="G66:I66"/>
    <mergeCell ref="J66:K66"/>
    <mergeCell ref="B67:F67"/>
    <mergeCell ref="G67:I67"/>
    <mergeCell ref="J67:K67"/>
    <mergeCell ref="A39:K39"/>
    <mergeCell ref="J41:K41"/>
    <mergeCell ref="A43:H43"/>
    <mergeCell ref="G28:I28"/>
    <mergeCell ref="B29:F29"/>
    <mergeCell ref="G29:I29"/>
    <mergeCell ref="B30:F30"/>
    <mergeCell ref="A1:K1"/>
    <mergeCell ref="J3:K3"/>
    <mergeCell ref="A5:H5"/>
    <mergeCell ref="J30:K30"/>
    <mergeCell ref="G30:I30"/>
    <mergeCell ref="J29:K29"/>
    <mergeCell ref="J28:K28"/>
    <mergeCell ref="B27:C27"/>
    <mergeCell ref="C28:F28"/>
    <mergeCell ref="A115:K115"/>
    <mergeCell ref="J117:K117"/>
    <mergeCell ref="A119:H119"/>
    <mergeCell ref="B144:C144"/>
    <mergeCell ref="C145:F145"/>
    <mergeCell ref="G145:I145"/>
    <mergeCell ref="J145:K145"/>
    <mergeCell ref="B146:F146"/>
    <mergeCell ref="G146:I146"/>
    <mergeCell ref="J146:K146"/>
    <mergeCell ref="B147:F147"/>
    <mergeCell ref="G147:I147"/>
    <mergeCell ref="J147:K147"/>
    <mergeCell ref="A874:K874"/>
    <mergeCell ref="J876:K876"/>
    <mergeCell ref="A878:H878"/>
    <mergeCell ref="B905:C905"/>
    <mergeCell ref="C906:F906"/>
    <mergeCell ref="G906:I906"/>
    <mergeCell ref="J906:K906"/>
    <mergeCell ref="B907:F907"/>
    <mergeCell ref="G907:I907"/>
    <mergeCell ref="J907:K907"/>
    <mergeCell ref="B908:F908"/>
    <mergeCell ref="G908:I908"/>
    <mergeCell ref="J908:K908"/>
    <mergeCell ref="A912:K912"/>
    <mergeCell ref="J914:K914"/>
    <mergeCell ref="A916:H916"/>
    <mergeCell ref="B943:C943"/>
    <mergeCell ref="C944:F944"/>
    <mergeCell ref="G944:I944"/>
    <mergeCell ref="J944:K944"/>
    <mergeCell ref="B945:F945"/>
    <mergeCell ref="G945:I945"/>
    <mergeCell ref="J945:K945"/>
    <mergeCell ref="B946:F946"/>
    <mergeCell ref="G946:I946"/>
    <mergeCell ref="J946:K946"/>
    <mergeCell ref="A950:K950"/>
    <mergeCell ref="J952:K952"/>
    <mergeCell ref="A954:H954"/>
    <mergeCell ref="B976:C976"/>
    <mergeCell ref="C977:F977"/>
    <mergeCell ref="G977:I977"/>
    <mergeCell ref="J977:K977"/>
    <mergeCell ref="B978:F978"/>
    <mergeCell ref="G978:I978"/>
    <mergeCell ref="J978:K978"/>
    <mergeCell ref="B979:F979"/>
    <mergeCell ref="G979:I979"/>
    <mergeCell ref="J979:K979"/>
    <mergeCell ref="A988:K988"/>
    <mergeCell ref="J990:K990"/>
    <mergeCell ref="A992:H992"/>
    <mergeCell ref="B1014:C1014"/>
    <mergeCell ref="C1015:F1015"/>
    <mergeCell ref="G1015:I1015"/>
    <mergeCell ref="J1015:K1015"/>
    <mergeCell ref="B1016:F1016"/>
    <mergeCell ref="G1016:I1016"/>
    <mergeCell ref="J1016:K1016"/>
    <mergeCell ref="B1017:F1017"/>
    <mergeCell ref="G1017:I1017"/>
    <mergeCell ref="J1017:K1017"/>
    <mergeCell ref="A1026:K1026"/>
    <mergeCell ref="J1028:K1028"/>
    <mergeCell ref="A1030:H1030"/>
    <mergeCell ref="C1049:K1049"/>
    <mergeCell ref="B1052:C1052"/>
    <mergeCell ref="C1053:F1053"/>
    <mergeCell ref="G1053:I1053"/>
    <mergeCell ref="J1053:K1053"/>
    <mergeCell ref="B1054:F1054"/>
    <mergeCell ref="G1054:I1054"/>
    <mergeCell ref="J1054:K1054"/>
    <mergeCell ref="B1055:F1055"/>
    <mergeCell ref="G1055:I1055"/>
    <mergeCell ref="J1055:K1055"/>
    <mergeCell ref="A1064:K1064"/>
    <mergeCell ref="J1066:K1066"/>
    <mergeCell ref="A1068:H1068"/>
    <mergeCell ref="B1095:C1095"/>
    <mergeCell ref="C1096:F1096"/>
    <mergeCell ref="G1096:I1096"/>
    <mergeCell ref="J1096:K1096"/>
    <mergeCell ref="B1097:F1097"/>
    <mergeCell ref="G1097:I1097"/>
    <mergeCell ref="J1097:K1097"/>
    <mergeCell ref="B1098:F1098"/>
    <mergeCell ref="G1098:I1098"/>
    <mergeCell ref="J1098:K1098"/>
    <mergeCell ref="A1102:K1102"/>
    <mergeCell ref="J1104:K1104"/>
    <mergeCell ref="A1106:H1106"/>
    <mergeCell ref="B1133:C1133"/>
    <mergeCell ref="C1134:F1134"/>
    <mergeCell ref="G1134:I1134"/>
    <mergeCell ref="J1134:K1134"/>
    <mergeCell ref="B1135:F1135"/>
    <mergeCell ref="G1135:I1135"/>
    <mergeCell ref="J1135:K1135"/>
    <mergeCell ref="B1136:F1136"/>
    <mergeCell ref="G1136:I1136"/>
    <mergeCell ref="J1136:K1136"/>
    <mergeCell ref="A1140:K1140"/>
    <mergeCell ref="J1142:K1142"/>
    <mergeCell ref="A1144:H1144"/>
    <mergeCell ref="B1173:C1173"/>
    <mergeCell ref="C1174:F1174"/>
    <mergeCell ref="G1174:I1174"/>
    <mergeCell ref="J1174:K1174"/>
    <mergeCell ref="B1175:F1175"/>
    <mergeCell ref="G1175:I1175"/>
    <mergeCell ref="J1175:K1175"/>
    <mergeCell ref="B1176:F1176"/>
    <mergeCell ref="G1176:I1176"/>
    <mergeCell ref="J1176:K1176"/>
    <mergeCell ref="A1179:K1179"/>
    <mergeCell ref="J1181:K1181"/>
    <mergeCell ref="A1183:H1183"/>
    <mergeCell ref="B1212:C1212"/>
    <mergeCell ref="C1213:F1213"/>
    <mergeCell ref="G1213:I1213"/>
    <mergeCell ref="J1213:K1213"/>
    <mergeCell ref="B1214:F1214"/>
    <mergeCell ref="G1214:I1214"/>
    <mergeCell ref="J1214:K1214"/>
    <mergeCell ref="B1215:F1215"/>
    <mergeCell ref="G1215:I1215"/>
    <mergeCell ref="J1215:K1215"/>
    <mergeCell ref="A1219:K1219"/>
    <mergeCell ref="J1221:K1221"/>
    <mergeCell ref="A1223:H1223"/>
    <mergeCell ref="C1242:K1242"/>
    <mergeCell ref="B1245:C1245"/>
    <mergeCell ref="C1246:F1246"/>
    <mergeCell ref="G1246:I1246"/>
    <mergeCell ref="J1246:K1246"/>
    <mergeCell ref="B1247:F1247"/>
    <mergeCell ref="G1247:I1247"/>
    <mergeCell ref="J1247:K1247"/>
    <mergeCell ref="B1248:F1248"/>
    <mergeCell ref="G1248:I1248"/>
    <mergeCell ref="J1248:K1248"/>
    <mergeCell ref="A1257:K1257"/>
    <mergeCell ref="J1259:K1259"/>
    <mergeCell ref="A1261:H1261"/>
    <mergeCell ref="C1280:K1280"/>
    <mergeCell ref="B1283:C1283"/>
    <mergeCell ref="C1284:F1284"/>
    <mergeCell ref="G1284:I1284"/>
    <mergeCell ref="J1284:K1284"/>
    <mergeCell ref="B1285:F1285"/>
    <mergeCell ref="G1285:I1285"/>
    <mergeCell ref="J1285:K1285"/>
    <mergeCell ref="B1286:F1286"/>
    <mergeCell ref="G1286:I1286"/>
    <mergeCell ref="J1286:K1286"/>
    <mergeCell ref="A1293:K1293"/>
    <mergeCell ref="J1295:K1295"/>
    <mergeCell ref="A1297:H1297"/>
    <mergeCell ref="B1322:C1322"/>
    <mergeCell ref="C1323:F1323"/>
    <mergeCell ref="G1323:I1323"/>
    <mergeCell ref="J1323:K1323"/>
    <mergeCell ref="B1324:F1324"/>
    <mergeCell ref="G1324:I1324"/>
    <mergeCell ref="J1324:K1324"/>
    <mergeCell ref="B1325:F1325"/>
    <mergeCell ref="G1325:I1325"/>
    <mergeCell ref="J1325:K1325"/>
    <mergeCell ref="A1331:K1331"/>
    <mergeCell ref="J1333:K1333"/>
    <mergeCell ref="A1335:H1335"/>
    <mergeCell ref="B1357:C1357"/>
    <mergeCell ref="C1358:F1358"/>
    <mergeCell ref="G1358:I1358"/>
    <mergeCell ref="J1358:K1358"/>
    <mergeCell ref="B1359:F1359"/>
    <mergeCell ref="G1359:I1359"/>
    <mergeCell ref="J1359:K1359"/>
    <mergeCell ref="B1360:F1360"/>
    <mergeCell ref="G1360:I1360"/>
    <mergeCell ref="J1360:K1360"/>
    <mergeCell ref="A1369:K1369"/>
    <mergeCell ref="J1371:K1371"/>
    <mergeCell ref="A1373:H1373"/>
    <mergeCell ref="B1395:C1395"/>
    <mergeCell ref="C1396:F1396"/>
    <mergeCell ref="G1396:I1396"/>
    <mergeCell ref="J1396:K1396"/>
    <mergeCell ref="B1397:F1397"/>
    <mergeCell ref="G1397:I1397"/>
    <mergeCell ref="J1397:K1397"/>
    <mergeCell ref="B1398:F1398"/>
    <mergeCell ref="G1398:I1398"/>
    <mergeCell ref="J1398:K1398"/>
    <mergeCell ref="A1406:K1406"/>
    <mergeCell ref="J1408:K1408"/>
    <mergeCell ref="A1410:H1410"/>
    <mergeCell ref="B1435:C1435"/>
    <mergeCell ref="C1436:F1436"/>
    <mergeCell ref="G1436:I1436"/>
    <mergeCell ref="J1436:K1436"/>
    <mergeCell ref="B1437:F1437"/>
    <mergeCell ref="G1437:I1437"/>
    <mergeCell ref="J1437:K1437"/>
    <mergeCell ref="B1438:F1438"/>
    <mergeCell ref="G1438:I1438"/>
    <mergeCell ref="J1438:K1438"/>
    <mergeCell ref="A1444:K1444"/>
    <mergeCell ref="J1446:K1446"/>
    <mergeCell ref="A1448:H1448"/>
    <mergeCell ref="B1473:C1473"/>
    <mergeCell ref="C1474:F1474"/>
    <mergeCell ref="G1474:I1474"/>
    <mergeCell ref="J1474:K1474"/>
    <mergeCell ref="B1475:F1475"/>
    <mergeCell ref="G1475:I1475"/>
    <mergeCell ref="J1475:K1475"/>
    <mergeCell ref="B1476:F1476"/>
    <mergeCell ref="G1476:I1476"/>
    <mergeCell ref="J1476:K1476"/>
    <mergeCell ref="A1482:K1482"/>
    <mergeCell ref="J1484:K1484"/>
    <mergeCell ref="A1486:H1486"/>
    <mergeCell ref="B1511:C1511"/>
    <mergeCell ref="C1512:F1512"/>
    <mergeCell ref="G1512:I1512"/>
    <mergeCell ref="J1512:K1512"/>
    <mergeCell ref="B1513:F1513"/>
    <mergeCell ref="G1513:I1513"/>
    <mergeCell ref="J1513:K1513"/>
    <mergeCell ref="B1514:F1514"/>
    <mergeCell ref="G1514:I1514"/>
    <mergeCell ref="J1514:K1514"/>
    <mergeCell ref="A1521:K1521"/>
    <mergeCell ref="J1523:K1523"/>
    <mergeCell ref="A1525:H1525"/>
    <mergeCell ref="B1547:C1547"/>
    <mergeCell ref="C1548:F1548"/>
    <mergeCell ref="G1548:I1548"/>
    <mergeCell ref="J1548:K1548"/>
    <mergeCell ref="B1549:F1549"/>
    <mergeCell ref="G1549:I1549"/>
    <mergeCell ref="J1549:K1549"/>
    <mergeCell ref="B1550:F1550"/>
    <mergeCell ref="G1550:I1550"/>
    <mergeCell ref="J1550:K1550"/>
    <mergeCell ref="A1559:K1559"/>
    <mergeCell ref="J1561:K1561"/>
    <mergeCell ref="A1563:H1563"/>
    <mergeCell ref="B1585:C1585"/>
    <mergeCell ref="C1586:F1586"/>
    <mergeCell ref="G1586:I1586"/>
    <mergeCell ref="J1586:K1586"/>
    <mergeCell ref="B1587:F1587"/>
    <mergeCell ref="G1587:I1587"/>
    <mergeCell ref="J1587:K1587"/>
    <mergeCell ref="B1588:F1588"/>
    <mergeCell ref="G1588:I1588"/>
    <mergeCell ref="J1588:K1588"/>
  </mergeCells>
  <printOptions/>
  <pageMargins left="0.5" right="0.25" top="0.75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707"/>
  <sheetViews>
    <sheetView zoomScalePageLayoutView="0" workbookViewId="0" topLeftCell="A694">
      <selection activeCell="A682" sqref="A682:I709"/>
    </sheetView>
  </sheetViews>
  <sheetFormatPr defaultColWidth="9.140625" defaultRowHeight="21.75"/>
  <cols>
    <col min="1" max="1" width="17.7109375" style="184" customWidth="1"/>
    <col min="2" max="2" width="2.7109375" style="182" customWidth="1"/>
    <col min="3" max="3" width="21.421875" style="182" customWidth="1"/>
    <col min="4" max="4" width="2.7109375" style="182" customWidth="1"/>
    <col min="5" max="5" width="17.7109375" style="182" customWidth="1"/>
    <col min="6" max="7" width="1.7109375" style="182" customWidth="1"/>
    <col min="8" max="8" width="20.7109375" style="182" customWidth="1"/>
    <col min="9" max="16384" width="9.140625" style="182" customWidth="1"/>
  </cols>
  <sheetData>
    <row r="1" spans="1:5" ht="21">
      <c r="A1" s="181" t="s">
        <v>122</v>
      </c>
      <c r="D1" s="183"/>
      <c r="E1" s="184"/>
    </row>
    <row r="2" spans="1:5" ht="21">
      <c r="A2" s="181" t="s">
        <v>152</v>
      </c>
      <c r="D2" s="183"/>
      <c r="E2" s="185" t="s">
        <v>153</v>
      </c>
    </row>
    <row r="3" spans="1:8" ht="21">
      <c r="A3" s="186" t="s">
        <v>74</v>
      </c>
      <c r="B3" s="187"/>
      <c r="C3" s="186"/>
      <c r="D3" s="188"/>
      <c r="E3" s="189" t="s">
        <v>179</v>
      </c>
      <c r="F3" s="190"/>
      <c r="G3" s="190"/>
      <c r="H3" s="190"/>
    </row>
    <row r="4" spans="6:8" ht="21">
      <c r="F4" s="184"/>
      <c r="G4" s="191"/>
      <c r="H4" s="192" t="s">
        <v>63</v>
      </c>
    </row>
    <row r="5" spans="1:8" ht="21">
      <c r="A5" s="181" t="s">
        <v>210</v>
      </c>
      <c r="B5" s="193"/>
      <c r="C5" s="193"/>
      <c r="D5" s="193"/>
      <c r="E5" s="193"/>
      <c r="F5" s="181"/>
      <c r="G5" s="194"/>
      <c r="H5" s="289">
        <f>'[1]ต.ค.55'!$M$596</f>
        <v>265309.18</v>
      </c>
    </row>
    <row r="6" spans="1:8" ht="21">
      <c r="A6" s="181" t="s">
        <v>75</v>
      </c>
      <c r="B6" s="193"/>
      <c r="C6" s="193"/>
      <c r="D6" s="193"/>
      <c r="E6" s="193"/>
      <c r="F6" s="184"/>
      <c r="G6" s="195"/>
      <c r="H6" s="290"/>
    </row>
    <row r="7" spans="1:8" ht="21">
      <c r="A7" s="196" t="s">
        <v>76</v>
      </c>
      <c r="B7" s="197"/>
      <c r="C7" s="197" t="s">
        <v>77</v>
      </c>
      <c r="D7" s="197"/>
      <c r="E7" s="197" t="s">
        <v>78</v>
      </c>
      <c r="F7" s="198"/>
      <c r="G7" s="195"/>
      <c r="H7" s="290"/>
    </row>
    <row r="8" spans="1:8" ht="18" customHeight="1">
      <c r="A8" s="199" t="s">
        <v>91</v>
      </c>
      <c r="B8" s="200"/>
      <c r="C8" s="199" t="s">
        <v>91</v>
      </c>
      <c r="D8" s="200"/>
      <c r="E8" s="199" t="s">
        <v>91</v>
      </c>
      <c r="F8" s="200"/>
      <c r="G8" s="201"/>
      <c r="H8" s="291"/>
    </row>
    <row r="9" spans="1:9" ht="21">
      <c r="A9" s="181" t="s">
        <v>154</v>
      </c>
      <c r="B9" s="193"/>
      <c r="C9" s="193"/>
      <c r="D9" s="193"/>
      <c r="E9" s="193"/>
      <c r="F9" s="184"/>
      <c r="G9" s="195"/>
      <c r="H9" s="289">
        <f>SUM(E11:E12)</f>
        <v>0</v>
      </c>
      <c r="I9" s="202"/>
    </row>
    <row r="10" spans="1:8" ht="21">
      <c r="A10" s="196" t="s">
        <v>79</v>
      </c>
      <c r="B10" s="197"/>
      <c r="C10" s="196" t="s">
        <v>80</v>
      </c>
      <c r="D10" s="197"/>
      <c r="E10" s="196" t="s">
        <v>78</v>
      </c>
      <c r="F10" s="198"/>
      <c r="G10" s="195"/>
      <c r="H10" s="290"/>
    </row>
    <row r="11" spans="1:8" ht="21">
      <c r="A11" s="203"/>
      <c r="B11" s="204"/>
      <c r="C11" s="205"/>
      <c r="D11" s="204"/>
      <c r="E11" s="292"/>
      <c r="F11" s="206"/>
      <c r="G11" s="207"/>
      <c r="H11" s="291"/>
    </row>
    <row r="12" spans="1:8" ht="21">
      <c r="A12" s="203"/>
      <c r="B12" s="204"/>
      <c r="C12" s="205"/>
      <c r="D12" s="204"/>
      <c r="E12" s="292"/>
      <c r="F12" s="206"/>
      <c r="G12" s="207"/>
      <c r="H12" s="291"/>
    </row>
    <row r="13" spans="1:8" ht="21">
      <c r="A13" s="208"/>
      <c r="B13" s="209"/>
      <c r="C13" s="210"/>
      <c r="D13" s="209"/>
      <c r="E13" s="293"/>
      <c r="F13" s="206"/>
      <c r="G13" s="207"/>
      <c r="H13" s="291"/>
    </row>
    <row r="14" spans="1:8" ht="21">
      <c r="A14" s="211"/>
      <c r="B14" s="204"/>
      <c r="C14" s="212"/>
      <c r="D14" s="204"/>
      <c r="E14" s="292"/>
      <c r="F14" s="206"/>
      <c r="G14" s="207"/>
      <c r="H14" s="291"/>
    </row>
    <row r="15" spans="1:8" ht="21">
      <c r="A15" s="211"/>
      <c r="B15" s="204"/>
      <c r="C15" s="212"/>
      <c r="D15" s="204"/>
      <c r="E15" s="292"/>
      <c r="F15" s="206"/>
      <c r="G15" s="207"/>
      <c r="H15" s="291"/>
    </row>
    <row r="16" spans="1:8" ht="21">
      <c r="A16" s="211"/>
      <c r="B16" s="204"/>
      <c r="C16" s="212"/>
      <c r="D16" s="204"/>
      <c r="E16" s="292"/>
      <c r="F16" s="206"/>
      <c r="G16" s="207"/>
      <c r="H16" s="291"/>
    </row>
    <row r="17" spans="1:8" ht="21">
      <c r="A17" s="211"/>
      <c r="B17" s="204"/>
      <c r="C17" s="212"/>
      <c r="D17" s="204"/>
      <c r="E17" s="292"/>
      <c r="F17" s="206"/>
      <c r="G17" s="207"/>
      <c r="H17" s="291"/>
    </row>
    <row r="18" spans="1:8" ht="21">
      <c r="A18" s="211"/>
      <c r="B18" s="204"/>
      <c r="C18" s="212"/>
      <c r="D18" s="204"/>
      <c r="E18" s="292"/>
      <c r="F18" s="206"/>
      <c r="G18" s="207"/>
      <c r="H18" s="291"/>
    </row>
    <row r="19" spans="1:8" ht="21">
      <c r="A19" s="211"/>
      <c r="B19" s="204"/>
      <c r="C19" s="212"/>
      <c r="D19" s="204"/>
      <c r="E19" s="292"/>
      <c r="F19" s="206"/>
      <c r="G19" s="207"/>
      <c r="H19" s="291"/>
    </row>
    <row r="20" spans="1:8" ht="21">
      <c r="A20" s="211"/>
      <c r="B20" s="204"/>
      <c r="C20" s="212"/>
      <c r="D20" s="204"/>
      <c r="E20" s="292"/>
      <c r="F20" s="206"/>
      <c r="G20" s="207"/>
      <c r="H20" s="291"/>
    </row>
    <row r="21" spans="1:8" ht="21">
      <c r="A21" s="211"/>
      <c r="B21" s="204"/>
      <c r="C21" s="212"/>
      <c r="D21" s="204"/>
      <c r="E21" s="292"/>
      <c r="F21" s="206"/>
      <c r="G21" s="207"/>
      <c r="H21" s="291"/>
    </row>
    <row r="22" spans="1:8" ht="21">
      <c r="A22" s="181" t="s">
        <v>155</v>
      </c>
      <c r="F22" s="184"/>
      <c r="G22" s="195"/>
      <c r="H22" s="290"/>
    </row>
    <row r="23" spans="1:8" ht="21">
      <c r="A23" s="213" t="s">
        <v>81</v>
      </c>
      <c r="F23" s="184"/>
      <c r="G23" s="195"/>
      <c r="H23" s="290"/>
    </row>
    <row r="24" spans="1:8" ht="10.5" customHeight="1">
      <c r="A24" s="199" t="s">
        <v>91</v>
      </c>
      <c r="B24" s="200"/>
      <c r="C24" s="199" t="s">
        <v>91</v>
      </c>
      <c r="D24" s="200"/>
      <c r="E24" s="199" t="s">
        <v>91</v>
      </c>
      <c r="F24" s="214"/>
      <c r="G24" s="195"/>
      <c r="H24" s="294"/>
    </row>
    <row r="25" spans="1:8" ht="21.75" thickBot="1">
      <c r="A25" s="215" t="s">
        <v>242</v>
      </c>
      <c r="B25" s="190"/>
      <c r="C25" s="190"/>
      <c r="D25" s="190"/>
      <c r="E25" s="190"/>
      <c r="F25" s="190"/>
      <c r="G25" s="216"/>
      <c r="H25" s="295">
        <f>H5-H9</f>
        <v>265309.18</v>
      </c>
    </row>
    <row r="26" spans="1:8" ht="39" customHeight="1" thickTop="1">
      <c r="A26" s="181" t="s">
        <v>39</v>
      </c>
      <c r="D26" s="217"/>
      <c r="E26" s="193" t="s">
        <v>156</v>
      </c>
      <c r="G26" s="184"/>
      <c r="H26" s="296"/>
    </row>
    <row r="27" spans="1:8" ht="21">
      <c r="A27" s="731" t="s">
        <v>180</v>
      </c>
      <c r="B27" s="731"/>
      <c r="C27" s="731"/>
      <c r="D27" s="183"/>
      <c r="E27" s="730" t="s">
        <v>157</v>
      </c>
      <c r="F27" s="731"/>
      <c r="G27" s="731"/>
      <c r="H27" s="731"/>
    </row>
    <row r="28" spans="1:8" ht="21">
      <c r="A28" s="731" t="s">
        <v>92</v>
      </c>
      <c r="B28" s="731"/>
      <c r="C28" s="731"/>
      <c r="D28" s="183"/>
      <c r="E28" s="730" t="s">
        <v>93</v>
      </c>
      <c r="F28" s="731"/>
      <c r="G28" s="731"/>
      <c r="H28" s="731"/>
    </row>
    <row r="29" spans="1:8" ht="21">
      <c r="A29" s="732" t="s">
        <v>211</v>
      </c>
      <c r="B29" s="732"/>
      <c r="C29" s="732"/>
      <c r="D29" s="219"/>
      <c r="E29" s="733" t="str">
        <f>A29</f>
        <v>วันที่ 31 ตุลาคม 2555</v>
      </c>
      <c r="F29" s="732"/>
      <c r="G29" s="732"/>
      <c r="H29" s="732"/>
    </row>
    <row r="41" spans="1:5" ht="21">
      <c r="A41" s="181" t="s">
        <v>122</v>
      </c>
      <c r="D41" s="183"/>
      <c r="E41" s="184"/>
    </row>
    <row r="42" spans="1:5" ht="21">
      <c r="A42" s="181" t="s">
        <v>152</v>
      </c>
      <c r="D42" s="183"/>
      <c r="E42" s="185" t="s">
        <v>153</v>
      </c>
    </row>
    <row r="43" spans="1:8" ht="21">
      <c r="A43" s="186" t="s">
        <v>74</v>
      </c>
      <c r="B43" s="187"/>
      <c r="C43" s="186"/>
      <c r="D43" s="188"/>
      <c r="E43" s="189" t="s">
        <v>179</v>
      </c>
      <c r="F43" s="190"/>
      <c r="G43" s="190"/>
      <c r="H43" s="190"/>
    </row>
    <row r="44" spans="6:8" ht="21">
      <c r="F44" s="184"/>
      <c r="G44" s="191"/>
      <c r="H44" s="192" t="s">
        <v>63</v>
      </c>
    </row>
    <row r="45" spans="1:8" ht="21">
      <c r="A45" s="181" t="s">
        <v>240</v>
      </c>
      <c r="B45" s="193"/>
      <c r="C45" s="193"/>
      <c r="D45" s="193"/>
      <c r="E45" s="193"/>
      <c r="F45" s="181"/>
      <c r="G45" s="194"/>
      <c r="H45" s="289">
        <f>'[1]พ.ย.55'!$M$739</f>
        <v>229324.68</v>
      </c>
    </row>
    <row r="46" spans="1:8" ht="21">
      <c r="A46" s="181" t="s">
        <v>75</v>
      </c>
      <c r="B46" s="193"/>
      <c r="C46" s="193"/>
      <c r="D46" s="193"/>
      <c r="E46" s="193"/>
      <c r="F46" s="184"/>
      <c r="G46" s="195"/>
      <c r="H46" s="290"/>
    </row>
    <row r="47" spans="1:8" ht="21">
      <c r="A47" s="196" t="s">
        <v>76</v>
      </c>
      <c r="B47" s="197"/>
      <c r="C47" s="197" t="s">
        <v>77</v>
      </c>
      <c r="D47" s="197"/>
      <c r="E47" s="197" t="s">
        <v>78</v>
      </c>
      <c r="F47" s="198"/>
      <c r="G47" s="195"/>
      <c r="H47" s="290"/>
    </row>
    <row r="48" spans="1:8" ht="18" customHeight="1">
      <c r="A48" s="199" t="s">
        <v>91</v>
      </c>
      <c r="B48" s="200"/>
      <c r="C48" s="199" t="s">
        <v>91</v>
      </c>
      <c r="D48" s="200"/>
      <c r="E48" s="199" t="s">
        <v>91</v>
      </c>
      <c r="F48" s="200"/>
      <c r="G48" s="201"/>
      <c r="H48" s="291"/>
    </row>
    <row r="49" spans="1:9" ht="21">
      <c r="A49" s="181" t="s">
        <v>154</v>
      </c>
      <c r="B49" s="193"/>
      <c r="C49" s="193"/>
      <c r="D49" s="193"/>
      <c r="E49" s="193"/>
      <c r="F49" s="184"/>
      <c r="G49" s="195"/>
      <c r="H49" s="289">
        <f>SUM(E51:E52)</f>
        <v>3960</v>
      </c>
      <c r="I49" s="202"/>
    </row>
    <row r="50" spans="1:8" ht="21">
      <c r="A50" s="196" t="s">
        <v>79</v>
      </c>
      <c r="B50" s="197"/>
      <c r="C50" s="196" t="s">
        <v>80</v>
      </c>
      <c r="D50" s="197"/>
      <c r="E50" s="196" t="s">
        <v>78</v>
      </c>
      <c r="F50" s="198"/>
      <c r="G50" s="195"/>
      <c r="H50" s="290"/>
    </row>
    <row r="51" spans="1:8" ht="21">
      <c r="A51" s="203" t="s">
        <v>241</v>
      </c>
      <c r="B51" s="204"/>
      <c r="C51" s="221">
        <v>8579547</v>
      </c>
      <c r="D51" s="204"/>
      <c r="E51" s="251">
        <v>3960</v>
      </c>
      <c r="F51" s="206"/>
      <c r="G51" s="207"/>
      <c r="H51" s="291"/>
    </row>
    <row r="52" spans="1:8" ht="21">
      <c r="A52" s="220"/>
      <c r="B52" s="209"/>
      <c r="C52" s="286"/>
      <c r="D52" s="209"/>
      <c r="E52" s="293"/>
      <c r="F52" s="206"/>
      <c r="G52" s="207"/>
      <c r="H52" s="291"/>
    </row>
    <row r="53" spans="1:8" ht="21">
      <c r="A53" s="208"/>
      <c r="B53" s="209"/>
      <c r="C53" s="210"/>
      <c r="D53" s="209"/>
      <c r="E53" s="293"/>
      <c r="F53" s="206"/>
      <c r="G53" s="207"/>
      <c r="H53" s="291"/>
    </row>
    <row r="54" spans="1:8" ht="21">
      <c r="A54" s="211"/>
      <c r="B54" s="204"/>
      <c r="C54" s="212"/>
      <c r="D54" s="204"/>
      <c r="E54" s="292"/>
      <c r="F54" s="206"/>
      <c r="G54" s="207"/>
      <c r="H54" s="291"/>
    </row>
    <row r="55" spans="1:8" ht="21">
      <c r="A55" s="211"/>
      <c r="B55" s="204"/>
      <c r="C55" s="212"/>
      <c r="D55" s="204"/>
      <c r="E55" s="292"/>
      <c r="F55" s="206"/>
      <c r="G55" s="207"/>
      <c r="H55" s="291"/>
    </row>
    <row r="56" spans="1:8" ht="21">
      <c r="A56" s="211"/>
      <c r="B56" s="204"/>
      <c r="C56" s="212"/>
      <c r="D56" s="204"/>
      <c r="E56" s="292"/>
      <c r="F56" s="206"/>
      <c r="G56" s="207"/>
      <c r="H56" s="291"/>
    </row>
    <row r="57" spans="1:8" ht="21">
      <c r="A57" s="211"/>
      <c r="B57" s="204"/>
      <c r="C57" s="212"/>
      <c r="D57" s="204"/>
      <c r="E57" s="292"/>
      <c r="F57" s="206"/>
      <c r="G57" s="207"/>
      <c r="H57" s="291"/>
    </row>
    <row r="58" spans="1:8" ht="21">
      <c r="A58" s="211"/>
      <c r="B58" s="204"/>
      <c r="C58" s="212"/>
      <c r="D58" s="204"/>
      <c r="E58" s="292"/>
      <c r="F58" s="206"/>
      <c r="G58" s="207"/>
      <c r="H58" s="291"/>
    </row>
    <row r="59" spans="1:8" ht="21">
      <c r="A59" s="211"/>
      <c r="B59" s="204"/>
      <c r="C59" s="212"/>
      <c r="D59" s="204"/>
      <c r="E59" s="292"/>
      <c r="F59" s="206"/>
      <c r="G59" s="207"/>
      <c r="H59" s="291"/>
    </row>
    <row r="60" spans="1:8" ht="21">
      <c r="A60" s="211"/>
      <c r="B60" s="204"/>
      <c r="C60" s="212"/>
      <c r="D60" s="204"/>
      <c r="E60" s="292"/>
      <c r="F60" s="206"/>
      <c r="G60" s="207"/>
      <c r="H60" s="291"/>
    </row>
    <row r="61" spans="1:8" ht="21">
      <c r="A61" s="211"/>
      <c r="B61" s="204"/>
      <c r="C61" s="212"/>
      <c r="D61" s="204"/>
      <c r="E61" s="292"/>
      <c r="F61" s="206"/>
      <c r="G61" s="207"/>
      <c r="H61" s="291"/>
    </row>
    <row r="62" spans="1:8" ht="21">
      <c r="A62" s="181" t="s">
        <v>155</v>
      </c>
      <c r="F62" s="184"/>
      <c r="G62" s="195"/>
      <c r="H62" s="290"/>
    </row>
    <row r="63" spans="1:8" ht="21">
      <c r="A63" s="213" t="s">
        <v>81</v>
      </c>
      <c r="F63" s="184"/>
      <c r="G63" s="195"/>
      <c r="H63" s="290"/>
    </row>
    <row r="64" spans="1:8" ht="10.5" customHeight="1">
      <c r="A64" s="199" t="s">
        <v>91</v>
      </c>
      <c r="B64" s="200"/>
      <c r="C64" s="199" t="s">
        <v>91</v>
      </c>
      <c r="D64" s="200"/>
      <c r="E64" s="199" t="s">
        <v>91</v>
      </c>
      <c r="F64" s="214"/>
      <c r="G64" s="195"/>
      <c r="H64" s="294"/>
    </row>
    <row r="65" spans="1:8" ht="21.75" thickBot="1">
      <c r="A65" s="215" t="s">
        <v>243</v>
      </c>
      <c r="B65" s="190"/>
      <c r="C65" s="190"/>
      <c r="D65" s="190"/>
      <c r="E65" s="190"/>
      <c r="F65" s="190"/>
      <c r="G65" s="216"/>
      <c r="H65" s="295">
        <f>H45-H49</f>
        <v>225364.68</v>
      </c>
    </row>
    <row r="66" spans="1:8" ht="39" customHeight="1" thickTop="1">
      <c r="A66" s="181" t="s">
        <v>39</v>
      </c>
      <c r="D66" s="217"/>
      <c r="E66" s="193" t="s">
        <v>156</v>
      </c>
      <c r="G66" s="184"/>
      <c r="H66" s="296"/>
    </row>
    <row r="67" spans="1:8" ht="21">
      <c r="A67" s="731" t="s">
        <v>180</v>
      </c>
      <c r="B67" s="731"/>
      <c r="C67" s="731"/>
      <c r="D67" s="183"/>
      <c r="E67" s="730" t="s">
        <v>157</v>
      </c>
      <c r="F67" s="731"/>
      <c r="G67" s="731"/>
      <c r="H67" s="731"/>
    </row>
    <row r="68" spans="1:8" ht="21">
      <c r="A68" s="731" t="s">
        <v>92</v>
      </c>
      <c r="B68" s="731"/>
      <c r="C68" s="731"/>
      <c r="D68" s="183"/>
      <c r="E68" s="730" t="s">
        <v>93</v>
      </c>
      <c r="F68" s="731"/>
      <c r="G68" s="731"/>
      <c r="H68" s="731"/>
    </row>
    <row r="69" spans="1:8" ht="21">
      <c r="A69" s="732" t="s">
        <v>232</v>
      </c>
      <c r="B69" s="732"/>
      <c r="C69" s="732"/>
      <c r="D69" s="219"/>
      <c r="E69" s="733" t="str">
        <f>A69</f>
        <v>วันที่ 30 พฤศจิกายน 2555</v>
      </c>
      <c r="F69" s="732"/>
      <c r="G69" s="732"/>
      <c r="H69" s="732"/>
    </row>
    <row r="75" spans="1:5" ht="21">
      <c r="A75" s="181" t="s">
        <v>122</v>
      </c>
      <c r="D75" s="183"/>
      <c r="E75" s="184"/>
    </row>
    <row r="76" spans="1:5" ht="21">
      <c r="A76" s="181" t="s">
        <v>152</v>
      </c>
      <c r="D76" s="183"/>
      <c r="E76" s="185" t="s">
        <v>153</v>
      </c>
    </row>
    <row r="77" spans="1:8" ht="21">
      <c r="A77" s="186" t="s">
        <v>74</v>
      </c>
      <c r="B77" s="187"/>
      <c r="C77" s="186"/>
      <c r="D77" s="188"/>
      <c r="E77" s="189" t="s">
        <v>179</v>
      </c>
      <c r="F77" s="190"/>
      <c r="G77" s="190"/>
      <c r="H77" s="190"/>
    </row>
    <row r="78" spans="6:8" ht="21">
      <c r="F78" s="184"/>
      <c r="G78" s="191"/>
      <c r="H78" s="192" t="s">
        <v>63</v>
      </c>
    </row>
    <row r="79" spans="1:8" ht="21">
      <c r="A79" s="181" t="s">
        <v>264</v>
      </c>
      <c r="B79" s="193"/>
      <c r="C79" s="193"/>
      <c r="D79" s="193"/>
      <c r="E79" s="193"/>
      <c r="F79" s="181"/>
      <c r="G79" s="194"/>
      <c r="H79" s="289">
        <f>'[3]ก.พ.56'!$M$835</f>
        <v>2234793</v>
      </c>
    </row>
    <row r="80" spans="1:8" ht="21">
      <c r="A80" s="181" t="s">
        <v>75</v>
      </c>
      <c r="B80" s="193"/>
      <c r="C80" s="193"/>
      <c r="D80" s="193"/>
      <c r="E80" s="193"/>
      <c r="F80" s="184"/>
      <c r="G80" s="195"/>
      <c r="H80" s="290"/>
    </row>
    <row r="81" spans="1:8" ht="21">
      <c r="A81" s="196" t="s">
        <v>76</v>
      </c>
      <c r="B81" s="197"/>
      <c r="C81" s="197" t="s">
        <v>77</v>
      </c>
      <c r="D81" s="197"/>
      <c r="E81" s="197" t="s">
        <v>78</v>
      </c>
      <c r="F81" s="198"/>
      <c r="G81" s="195"/>
      <c r="H81" s="290"/>
    </row>
    <row r="82" spans="1:8" ht="18" customHeight="1">
      <c r="A82" s="199" t="s">
        <v>91</v>
      </c>
      <c r="B82" s="200"/>
      <c r="C82" s="199" t="s">
        <v>91</v>
      </c>
      <c r="D82" s="200"/>
      <c r="E82" s="199" t="s">
        <v>91</v>
      </c>
      <c r="F82" s="200"/>
      <c r="G82" s="201"/>
      <c r="H82" s="291"/>
    </row>
    <row r="83" spans="1:9" ht="21">
      <c r="A83" s="181" t="s">
        <v>154</v>
      </c>
      <c r="B83" s="193"/>
      <c r="C83" s="193"/>
      <c r="D83" s="193"/>
      <c r="E83" s="193"/>
      <c r="F83" s="184"/>
      <c r="G83" s="195"/>
      <c r="H83" s="289">
        <f>SUM(E85:E86)</f>
        <v>2423.52</v>
      </c>
      <c r="I83" s="202"/>
    </row>
    <row r="84" spans="1:8" ht="21">
      <c r="A84" s="196" t="s">
        <v>79</v>
      </c>
      <c r="B84" s="197"/>
      <c r="C84" s="196" t="s">
        <v>80</v>
      </c>
      <c r="D84" s="197"/>
      <c r="E84" s="196" t="s">
        <v>78</v>
      </c>
      <c r="F84" s="198"/>
      <c r="G84" s="195"/>
      <c r="H84" s="290"/>
    </row>
    <row r="85" spans="1:8" ht="21">
      <c r="A85" s="203" t="s">
        <v>263</v>
      </c>
      <c r="B85" s="204"/>
      <c r="C85" s="221">
        <v>8579568</v>
      </c>
      <c r="D85" s="204"/>
      <c r="E85" s="251">
        <v>2423.52</v>
      </c>
      <c r="F85" s="206"/>
      <c r="G85" s="207"/>
      <c r="H85" s="291"/>
    </row>
    <row r="86" spans="1:8" ht="21">
      <c r="A86" s="220"/>
      <c r="B86" s="209"/>
      <c r="C86" s="286"/>
      <c r="D86" s="209"/>
      <c r="E86" s="293"/>
      <c r="F86" s="206"/>
      <c r="G86" s="207"/>
      <c r="H86" s="291"/>
    </row>
    <row r="87" spans="1:8" ht="21">
      <c r="A87" s="208"/>
      <c r="B87" s="209"/>
      <c r="C87" s="210"/>
      <c r="D87" s="209"/>
      <c r="E87" s="293"/>
      <c r="F87" s="206"/>
      <c r="G87" s="207"/>
      <c r="H87" s="291"/>
    </row>
    <row r="88" spans="1:8" ht="21">
      <c r="A88" s="211"/>
      <c r="B88" s="204"/>
      <c r="C88" s="212"/>
      <c r="D88" s="204"/>
      <c r="E88" s="292"/>
      <c r="F88" s="206"/>
      <c r="G88" s="207"/>
      <c r="H88" s="291"/>
    </row>
    <row r="89" spans="1:8" ht="21">
      <c r="A89" s="211"/>
      <c r="B89" s="204"/>
      <c r="C89" s="212"/>
      <c r="D89" s="204"/>
      <c r="E89" s="292"/>
      <c r="F89" s="206"/>
      <c r="G89" s="207"/>
      <c r="H89" s="291"/>
    </row>
    <row r="90" spans="1:8" ht="21">
      <c r="A90" s="211"/>
      <c r="B90" s="204"/>
      <c r="C90" s="212"/>
      <c r="D90" s="204"/>
      <c r="E90" s="292"/>
      <c r="F90" s="206"/>
      <c r="G90" s="207"/>
      <c r="H90" s="291"/>
    </row>
    <row r="91" spans="1:8" ht="21">
      <c r="A91" s="211"/>
      <c r="B91" s="204"/>
      <c r="C91" s="212"/>
      <c r="D91" s="204"/>
      <c r="E91" s="292"/>
      <c r="F91" s="206"/>
      <c r="G91" s="207"/>
      <c r="H91" s="291"/>
    </row>
    <row r="92" spans="1:8" ht="21">
      <c r="A92" s="211"/>
      <c r="B92" s="204"/>
      <c r="C92" s="212"/>
      <c r="D92" s="204"/>
      <c r="E92" s="292"/>
      <c r="F92" s="206"/>
      <c r="G92" s="207"/>
      <c r="H92" s="291"/>
    </row>
    <row r="93" spans="1:8" ht="21">
      <c r="A93" s="211"/>
      <c r="B93" s="204"/>
      <c r="C93" s="212"/>
      <c r="D93" s="204"/>
      <c r="E93" s="292"/>
      <c r="F93" s="206"/>
      <c r="G93" s="207"/>
      <c r="H93" s="291"/>
    </row>
    <row r="94" spans="1:8" ht="21">
      <c r="A94" s="211"/>
      <c r="B94" s="204"/>
      <c r="C94" s="212"/>
      <c r="D94" s="204"/>
      <c r="E94" s="292"/>
      <c r="F94" s="206"/>
      <c r="G94" s="207"/>
      <c r="H94" s="291"/>
    </row>
    <row r="95" spans="1:8" ht="21">
      <c r="A95" s="211"/>
      <c r="B95" s="204"/>
      <c r="C95" s="212"/>
      <c r="D95" s="204"/>
      <c r="E95" s="292"/>
      <c r="F95" s="206"/>
      <c r="G95" s="207"/>
      <c r="H95" s="291"/>
    </row>
    <row r="96" spans="1:8" ht="21">
      <c r="A96" s="181" t="s">
        <v>155</v>
      </c>
      <c r="F96" s="184"/>
      <c r="G96" s="195"/>
      <c r="H96" s="290"/>
    </row>
    <row r="97" spans="1:8" ht="21">
      <c r="A97" s="213" t="s">
        <v>81</v>
      </c>
      <c r="F97" s="184"/>
      <c r="G97" s="195"/>
      <c r="H97" s="290"/>
    </row>
    <row r="98" spans="1:8" ht="10.5" customHeight="1">
      <c r="A98" s="199" t="s">
        <v>91</v>
      </c>
      <c r="B98" s="200"/>
      <c r="C98" s="199" t="s">
        <v>91</v>
      </c>
      <c r="D98" s="200"/>
      <c r="E98" s="199" t="s">
        <v>91</v>
      </c>
      <c r="F98" s="214"/>
      <c r="G98" s="195"/>
      <c r="H98" s="294"/>
    </row>
    <row r="99" spans="1:8" ht="21.75" thickBot="1">
      <c r="A99" s="215" t="str">
        <f>A79</f>
        <v>ยอดคงเหลือตามรายงานธนาคาร ณ  วันที่ 28 กุมภาพันธ์ 2556</v>
      </c>
      <c r="B99" s="190"/>
      <c r="C99" s="190"/>
      <c r="D99" s="190"/>
      <c r="E99" s="190"/>
      <c r="F99" s="190"/>
      <c r="G99" s="216"/>
      <c r="H99" s="295">
        <f>H79-H83</f>
        <v>2232369.48</v>
      </c>
    </row>
    <row r="100" spans="1:8" ht="39" customHeight="1" thickTop="1">
      <c r="A100" s="181" t="s">
        <v>39</v>
      </c>
      <c r="D100" s="217"/>
      <c r="E100" s="193" t="s">
        <v>156</v>
      </c>
      <c r="G100" s="184"/>
      <c r="H100" s="296"/>
    </row>
    <row r="101" spans="1:8" ht="21">
      <c r="A101" s="731" t="s">
        <v>180</v>
      </c>
      <c r="B101" s="731"/>
      <c r="C101" s="731"/>
      <c r="D101" s="183"/>
      <c r="E101" s="730" t="s">
        <v>157</v>
      </c>
      <c r="F101" s="731"/>
      <c r="G101" s="731"/>
      <c r="H101" s="731"/>
    </row>
    <row r="102" spans="1:8" ht="21">
      <c r="A102" s="731" t="s">
        <v>92</v>
      </c>
      <c r="B102" s="731"/>
      <c r="C102" s="731"/>
      <c r="D102" s="183"/>
      <c r="E102" s="730" t="s">
        <v>265</v>
      </c>
      <c r="F102" s="731"/>
      <c r="G102" s="731"/>
      <c r="H102" s="731"/>
    </row>
    <row r="103" spans="1:8" ht="21">
      <c r="A103" s="732" t="s">
        <v>261</v>
      </c>
      <c r="B103" s="732"/>
      <c r="C103" s="732"/>
      <c r="D103" s="219"/>
      <c r="E103" s="733" t="str">
        <f>A103</f>
        <v> วันที่ 28กุมภาพันธ์ 2556</v>
      </c>
      <c r="F103" s="732"/>
      <c r="G103" s="732"/>
      <c r="H103" s="732"/>
    </row>
    <row r="109" spans="1:5" ht="21">
      <c r="A109" s="181" t="s">
        <v>122</v>
      </c>
      <c r="D109" s="183"/>
      <c r="E109" s="184"/>
    </row>
    <row r="110" spans="1:5" ht="21">
      <c r="A110" s="181" t="s">
        <v>152</v>
      </c>
      <c r="D110" s="183"/>
      <c r="E110" s="185" t="s">
        <v>153</v>
      </c>
    </row>
    <row r="111" spans="1:8" ht="21">
      <c r="A111" s="186" t="s">
        <v>74</v>
      </c>
      <c r="B111" s="187"/>
      <c r="C111" s="186"/>
      <c r="D111" s="188"/>
      <c r="E111" s="189" t="s">
        <v>179</v>
      </c>
      <c r="F111" s="190"/>
      <c r="G111" s="190"/>
      <c r="H111" s="190"/>
    </row>
    <row r="112" spans="6:8" ht="21">
      <c r="F112" s="184"/>
      <c r="G112" s="191"/>
      <c r="H112" s="192" t="s">
        <v>63</v>
      </c>
    </row>
    <row r="113" spans="1:8" ht="21">
      <c r="A113" s="181" t="s">
        <v>268</v>
      </c>
      <c r="B113" s="193"/>
      <c r="C113" s="193"/>
      <c r="D113" s="193"/>
      <c r="E113" s="193"/>
      <c r="F113" s="181"/>
      <c r="G113" s="194"/>
      <c r="H113" s="289">
        <f>'[4]มี.ค.56'!$M$970</f>
        <v>1193983.7500000002</v>
      </c>
    </row>
    <row r="114" spans="1:8" ht="21">
      <c r="A114" s="181" t="s">
        <v>75</v>
      </c>
      <c r="B114" s="193"/>
      <c r="C114" s="193"/>
      <c r="D114" s="193"/>
      <c r="E114" s="193"/>
      <c r="F114" s="184"/>
      <c r="G114" s="195"/>
      <c r="H114" s="290"/>
    </row>
    <row r="115" spans="1:8" ht="21">
      <c r="A115" s="196" t="s">
        <v>76</v>
      </c>
      <c r="B115" s="197"/>
      <c r="C115" s="197" t="s">
        <v>77</v>
      </c>
      <c r="D115" s="197"/>
      <c r="E115" s="197" t="s">
        <v>78</v>
      </c>
      <c r="F115" s="198"/>
      <c r="G115" s="195"/>
      <c r="H115" s="290"/>
    </row>
    <row r="116" spans="1:8" ht="18" customHeight="1">
      <c r="A116" s="199" t="s">
        <v>91</v>
      </c>
      <c r="B116" s="200"/>
      <c r="C116" s="199" t="s">
        <v>91</v>
      </c>
      <c r="D116" s="200"/>
      <c r="E116" s="199" t="s">
        <v>91</v>
      </c>
      <c r="F116" s="200"/>
      <c r="G116" s="201"/>
      <c r="H116" s="291"/>
    </row>
    <row r="117" spans="1:9" ht="21">
      <c r="A117" s="181" t="s">
        <v>154</v>
      </c>
      <c r="B117" s="193"/>
      <c r="C117" s="193"/>
      <c r="D117" s="193"/>
      <c r="E117" s="193"/>
      <c r="F117" s="184"/>
      <c r="G117" s="195"/>
      <c r="H117" s="289">
        <f>SUM(E119:E120)</f>
        <v>5353.92</v>
      </c>
      <c r="I117" s="202"/>
    </row>
    <row r="118" spans="1:8" ht="21">
      <c r="A118" s="196" t="s">
        <v>79</v>
      </c>
      <c r="B118" s="197"/>
      <c r="C118" s="196" t="s">
        <v>80</v>
      </c>
      <c r="D118" s="197"/>
      <c r="E118" s="196" t="s">
        <v>78</v>
      </c>
      <c r="F118" s="198"/>
      <c r="G118" s="195"/>
      <c r="H118" s="290"/>
    </row>
    <row r="119" spans="1:8" ht="21">
      <c r="A119" s="203" t="s">
        <v>266</v>
      </c>
      <c r="B119" s="204"/>
      <c r="C119" s="221">
        <v>8579568</v>
      </c>
      <c r="D119" s="204"/>
      <c r="E119" s="330">
        <v>2423.52</v>
      </c>
      <c r="F119" s="206"/>
      <c r="G119" s="207"/>
      <c r="H119" s="291"/>
    </row>
    <row r="120" spans="1:8" ht="21">
      <c r="A120" s="203" t="s">
        <v>267</v>
      </c>
      <c r="B120" s="204"/>
      <c r="C120" s="221">
        <v>8579598</v>
      </c>
      <c r="D120" s="204"/>
      <c r="E120" s="330">
        <v>2930.4</v>
      </c>
      <c r="F120" s="206"/>
      <c r="G120" s="207"/>
      <c r="H120" s="291"/>
    </row>
    <row r="121" spans="1:8" ht="21">
      <c r="A121" s="208"/>
      <c r="B121" s="209"/>
      <c r="C121" s="210"/>
      <c r="D121" s="209"/>
      <c r="E121" s="293"/>
      <c r="F121" s="206"/>
      <c r="G121" s="207"/>
      <c r="H121" s="291"/>
    </row>
    <row r="122" spans="1:8" ht="21">
      <c r="A122" s="211"/>
      <c r="B122" s="204"/>
      <c r="C122" s="212"/>
      <c r="D122" s="204"/>
      <c r="E122" s="292"/>
      <c r="F122" s="206"/>
      <c r="G122" s="207"/>
      <c r="H122" s="291"/>
    </row>
    <row r="123" spans="1:8" ht="21">
      <c r="A123" s="211"/>
      <c r="B123" s="204"/>
      <c r="C123" s="212"/>
      <c r="D123" s="204"/>
      <c r="E123" s="292"/>
      <c r="F123" s="206"/>
      <c r="G123" s="207"/>
      <c r="H123" s="291"/>
    </row>
    <row r="124" spans="1:8" ht="21">
      <c r="A124" s="211"/>
      <c r="B124" s="204"/>
      <c r="C124" s="212"/>
      <c r="D124" s="204"/>
      <c r="E124" s="292"/>
      <c r="F124" s="206"/>
      <c r="G124" s="207"/>
      <c r="H124" s="291"/>
    </row>
    <row r="125" spans="1:8" ht="21">
      <c r="A125" s="211"/>
      <c r="B125" s="204"/>
      <c r="C125" s="212"/>
      <c r="D125" s="204"/>
      <c r="E125" s="292"/>
      <c r="F125" s="206"/>
      <c r="G125" s="207"/>
      <c r="H125" s="291"/>
    </row>
    <row r="126" spans="1:8" ht="21">
      <c r="A126" s="211"/>
      <c r="B126" s="204"/>
      <c r="C126" s="212"/>
      <c r="D126" s="204"/>
      <c r="E126" s="292"/>
      <c r="F126" s="206"/>
      <c r="G126" s="207"/>
      <c r="H126" s="291"/>
    </row>
    <row r="127" spans="1:8" ht="21">
      <c r="A127" s="211"/>
      <c r="B127" s="204"/>
      <c r="C127" s="212"/>
      <c r="D127" s="204"/>
      <c r="E127" s="292"/>
      <c r="F127" s="206"/>
      <c r="G127" s="207"/>
      <c r="H127" s="291"/>
    </row>
    <row r="128" spans="1:8" ht="21">
      <c r="A128" s="211"/>
      <c r="B128" s="204"/>
      <c r="C128" s="212"/>
      <c r="D128" s="204"/>
      <c r="E128" s="292"/>
      <c r="F128" s="206"/>
      <c r="G128" s="207"/>
      <c r="H128" s="291"/>
    </row>
    <row r="129" spans="1:8" ht="21">
      <c r="A129" s="211"/>
      <c r="B129" s="204"/>
      <c r="C129" s="212"/>
      <c r="D129" s="204"/>
      <c r="E129" s="292"/>
      <c r="F129" s="206"/>
      <c r="G129" s="207"/>
      <c r="H129" s="291"/>
    </row>
    <row r="130" spans="1:8" ht="21">
      <c r="A130" s="181" t="s">
        <v>155</v>
      </c>
      <c r="F130" s="184"/>
      <c r="G130" s="195"/>
      <c r="H130" s="290"/>
    </row>
    <row r="131" spans="1:8" ht="21">
      <c r="A131" s="213" t="s">
        <v>81</v>
      </c>
      <c r="F131" s="184"/>
      <c r="G131" s="195"/>
      <c r="H131" s="290"/>
    </row>
    <row r="132" spans="1:8" ht="10.5" customHeight="1">
      <c r="A132" s="199" t="s">
        <v>91</v>
      </c>
      <c r="B132" s="200"/>
      <c r="C132" s="199" t="s">
        <v>91</v>
      </c>
      <c r="D132" s="200"/>
      <c r="E132" s="199" t="s">
        <v>91</v>
      </c>
      <c r="F132" s="214"/>
      <c r="G132" s="195"/>
      <c r="H132" s="294"/>
    </row>
    <row r="133" spans="1:8" ht="21.75" thickBot="1">
      <c r="A133" s="215" t="str">
        <f>A113</f>
        <v>ยอดคงเหลือตามรายงานธนาคาร ณ  วันที่ 31  มีนาคม 2556</v>
      </c>
      <c r="B133" s="190"/>
      <c r="C133" s="190"/>
      <c r="D133" s="190"/>
      <c r="E133" s="190"/>
      <c r="F133" s="190"/>
      <c r="G133" s="216"/>
      <c r="H133" s="295">
        <f>H113-H117</f>
        <v>1188629.8300000003</v>
      </c>
    </row>
    <row r="134" spans="1:8" ht="39" customHeight="1" thickTop="1">
      <c r="A134" s="181" t="s">
        <v>39</v>
      </c>
      <c r="D134" s="217"/>
      <c r="E134" s="193" t="s">
        <v>156</v>
      </c>
      <c r="G134" s="184"/>
      <c r="H134" s="296"/>
    </row>
    <row r="135" spans="1:8" ht="21">
      <c r="A135" s="731" t="s">
        <v>180</v>
      </c>
      <c r="B135" s="731"/>
      <c r="C135" s="731"/>
      <c r="D135" s="183"/>
      <c r="E135" s="730" t="s">
        <v>157</v>
      </c>
      <c r="F135" s="731"/>
      <c r="G135" s="731"/>
      <c r="H135" s="731"/>
    </row>
    <row r="136" spans="1:8" ht="21">
      <c r="A136" s="731" t="s">
        <v>92</v>
      </c>
      <c r="B136" s="731"/>
      <c r="C136" s="731"/>
      <c r="D136" s="183"/>
      <c r="E136" s="730" t="s">
        <v>265</v>
      </c>
      <c r="F136" s="731"/>
      <c r="G136" s="731"/>
      <c r="H136" s="731"/>
    </row>
    <row r="137" spans="1:8" ht="21">
      <c r="A137" s="732" t="s">
        <v>269</v>
      </c>
      <c r="B137" s="732"/>
      <c r="C137" s="732"/>
      <c r="D137" s="219"/>
      <c r="E137" s="733" t="str">
        <f>A137</f>
        <v>วันที่ 31  มีนาคม 2556</v>
      </c>
      <c r="F137" s="732"/>
      <c r="G137" s="732"/>
      <c r="H137" s="732"/>
    </row>
    <row r="142" spans="1:5" ht="21">
      <c r="A142" s="181" t="s">
        <v>122</v>
      </c>
      <c r="D142" s="183"/>
      <c r="E142" s="184"/>
    </row>
    <row r="143" spans="1:5" ht="21">
      <c r="A143" s="181" t="s">
        <v>152</v>
      </c>
      <c r="D143" s="183"/>
      <c r="E143" s="185" t="s">
        <v>153</v>
      </c>
    </row>
    <row r="144" spans="1:8" ht="21">
      <c r="A144" s="186" t="s">
        <v>74</v>
      </c>
      <c r="B144" s="187"/>
      <c r="C144" s="186"/>
      <c r="D144" s="188"/>
      <c r="E144" s="189" t="s">
        <v>179</v>
      </c>
      <c r="F144" s="190"/>
      <c r="G144" s="190"/>
      <c r="H144" s="190"/>
    </row>
    <row r="145" spans="6:8" ht="21">
      <c r="F145" s="184"/>
      <c r="G145" s="191"/>
      <c r="H145" s="192" t="s">
        <v>63</v>
      </c>
    </row>
    <row r="146" spans="1:8" ht="21">
      <c r="A146" s="181" t="s">
        <v>274</v>
      </c>
      <c r="B146" s="193"/>
      <c r="C146" s="193"/>
      <c r="D146" s="193"/>
      <c r="E146" s="193"/>
      <c r="F146" s="181"/>
      <c r="G146" s="194"/>
      <c r="H146" s="289">
        <f>'[5]เม.ย.56'!$M$707</f>
        <v>913798.7300000002</v>
      </c>
    </row>
    <row r="147" spans="1:8" ht="21">
      <c r="A147" s="181" t="s">
        <v>75</v>
      </c>
      <c r="B147" s="193"/>
      <c r="C147" s="193"/>
      <c r="D147" s="193"/>
      <c r="E147" s="193"/>
      <c r="F147" s="184"/>
      <c r="G147" s="195"/>
      <c r="H147" s="290"/>
    </row>
    <row r="148" spans="1:8" ht="21">
      <c r="A148" s="196" t="s">
        <v>76</v>
      </c>
      <c r="B148" s="197"/>
      <c r="C148" s="197" t="s">
        <v>77</v>
      </c>
      <c r="D148" s="197"/>
      <c r="E148" s="197" t="s">
        <v>78</v>
      </c>
      <c r="F148" s="198"/>
      <c r="G148" s="195"/>
      <c r="H148" s="290"/>
    </row>
    <row r="149" spans="1:8" ht="18" customHeight="1">
      <c r="A149" s="199" t="s">
        <v>91</v>
      </c>
      <c r="B149" s="200"/>
      <c r="C149" s="199" t="s">
        <v>91</v>
      </c>
      <c r="D149" s="200"/>
      <c r="E149" s="199" t="s">
        <v>91</v>
      </c>
      <c r="F149" s="200"/>
      <c r="G149" s="201"/>
      <c r="H149" s="291"/>
    </row>
    <row r="150" spans="1:9" ht="21">
      <c r="A150" s="181" t="s">
        <v>154</v>
      </c>
      <c r="B150" s="193"/>
      <c r="C150" s="193"/>
      <c r="D150" s="193"/>
      <c r="E150" s="193"/>
      <c r="F150" s="184"/>
      <c r="G150" s="195"/>
      <c r="H150" s="289">
        <f>SUM(E152:E159)</f>
        <v>24837.640000000007</v>
      </c>
      <c r="I150" s="202"/>
    </row>
    <row r="151" spans="1:8" ht="21">
      <c r="A151" s="196" t="s">
        <v>79</v>
      </c>
      <c r="B151" s="197"/>
      <c r="C151" s="196" t="s">
        <v>80</v>
      </c>
      <c r="D151" s="197"/>
      <c r="E151" s="196" t="s">
        <v>78</v>
      </c>
      <c r="F151" s="198"/>
      <c r="G151" s="195"/>
      <c r="H151" s="290"/>
    </row>
    <row r="152" spans="1:8" ht="21">
      <c r="A152" s="299" t="s">
        <v>275</v>
      </c>
      <c r="B152" s="204"/>
      <c r="C152" s="299">
        <v>8579610</v>
      </c>
      <c r="D152" s="204"/>
      <c r="E152" s="350">
        <v>3069</v>
      </c>
      <c r="F152" s="206"/>
      <c r="G152" s="207"/>
      <c r="H152" s="291"/>
    </row>
    <row r="153" spans="1:8" ht="21">
      <c r="A153" s="299" t="s">
        <v>273</v>
      </c>
      <c r="B153" s="204"/>
      <c r="C153" s="299">
        <v>8579617</v>
      </c>
      <c r="D153" s="204"/>
      <c r="E153" s="350">
        <v>7326</v>
      </c>
      <c r="F153" s="206"/>
      <c r="G153" s="207"/>
      <c r="H153" s="291"/>
    </row>
    <row r="154" spans="1:8" ht="21">
      <c r="A154" s="299" t="s">
        <v>273</v>
      </c>
      <c r="B154" s="209"/>
      <c r="C154" s="299">
        <v>8579619</v>
      </c>
      <c r="D154" s="209"/>
      <c r="E154" s="350">
        <v>5313.92</v>
      </c>
      <c r="F154" s="206"/>
      <c r="G154" s="207"/>
      <c r="H154" s="291"/>
    </row>
    <row r="155" spans="1:8" ht="21">
      <c r="A155" s="299" t="s">
        <v>273</v>
      </c>
      <c r="B155" s="204"/>
      <c r="C155" s="299">
        <v>8579620</v>
      </c>
      <c r="D155" s="204"/>
      <c r="E155" s="350">
        <v>941.28</v>
      </c>
      <c r="F155" s="206"/>
      <c r="G155" s="207"/>
      <c r="H155" s="291"/>
    </row>
    <row r="156" spans="1:8" ht="21">
      <c r="A156" s="299" t="s">
        <v>273</v>
      </c>
      <c r="B156" s="204"/>
      <c r="C156" s="734">
        <v>8579621</v>
      </c>
      <c r="D156" s="204"/>
      <c r="E156" s="350">
        <v>625.4</v>
      </c>
      <c r="F156" s="206"/>
      <c r="G156" s="207"/>
      <c r="H156" s="291"/>
    </row>
    <row r="157" spans="1:8" ht="21">
      <c r="A157" s="299" t="s">
        <v>273</v>
      </c>
      <c r="B157" s="204"/>
      <c r="C157" s="736"/>
      <c r="D157" s="204"/>
      <c r="E157" s="350">
        <v>625.4</v>
      </c>
      <c r="F157" s="206"/>
      <c r="G157" s="207"/>
      <c r="H157" s="291"/>
    </row>
    <row r="158" spans="1:8" ht="21">
      <c r="A158" s="299" t="s">
        <v>273</v>
      </c>
      <c r="B158" s="204"/>
      <c r="C158" s="736"/>
      <c r="D158" s="204"/>
      <c r="E158" s="350">
        <v>640.24</v>
      </c>
      <c r="F158" s="206"/>
      <c r="G158" s="207"/>
      <c r="H158" s="291"/>
    </row>
    <row r="159" spans="1:8" ht="21">
      <c r="A159" s="299" t="s">
        <v>273</v>
      </c>
      <c r="B159" s="204"/>
      <c r="C159" s="735"/>
      <c r="D159" s="204"/>
      <c r="E159" s="350">
        <v>6296.4</v>
      </c>
      <c r="F159" s="206"/>
      <c r="G159" s="207"/>
      <c r="H159" s="291"/>
    </row>
    <row r="160" spans="1:8" ht="21">
      <c r="A160" s="211"/>
      <c r="B160" s="204"/>
      <c r="C160" s="212"/>
      <c r="D160" s="204"/>
      <c r="E160" s="292"/>
      <c r="F160" s="206"/>
      <c r="G160" s="207"/>
      <c r="H160" s="291"/>
    </row>
    <row r="161" spans="1:8" ht="21">
      <c r="A161" s="211"/>
      <c r="B161" s="204"/>
      <c r="C161" s="212"/>
      <c r="D161" s="204"/>
      <c r="E161" s="292"/>
      <c r="F161" s="206"/>
      <c r="G161" s="207"/>
      <c r="H161" s="291"/>
    </row>
    <row r="162" spans="1:8" ht="21">
      <c r="A162" s="211"/>
      <c r="B162" s="204"/>
      <c r="C162" s="212"/>
      <c r="D162" s="204"/>
      <c r="E162" s="292"/>
      <c r="F162" s="206"/>
      <c r="G162" s="207"/>
      <c r="H162" s="291"/>
    </row>
    <row r="163" spans="1:8" ht="21">
      <c r="A163" s="181" t="s">
        <v>155</v>
      </c>
      <c r="F163" s="184"/>
      <c r="G163" s="195"/>
      <c r="H163" s="290"/>
    </row>
    <row r="164" spans="1:8" ht="21">
      <c r="A164" s="213" t="s">
        <v>81</v>
      </c>
      <c r="F164" s="184"/>
      <c r="G164" s="195"/>
      <c r="H164" s="290"/>
    </row>
    <row r="165" spans="1:8" ht="10.5" customHeight="1">
      <c r="A165" s="199" t="s">
        <v>91</v>
      </c>
      <c r="B165" s="200"/>
      <c r="C165" s="199" t="s">
        <v>91</v>
      </c>
      <c r="D165" s="200"/>
      <c r="E165" s="199" t="s">
        <v>91</v>
      </c>
      <c r="F165" s="214"/>
      <c r="G165" s="195"/>
      <c r="H165" s="294"/>
    </row>
    <row r="166" spans="1:8" ht="21.75" thickBot="1">
      <c r="A166" s="215" t="str">
        <f>A146</f>
        <v>ยอดคงเหลือตามรายงานธนาคาร ณ  วันที่  30  เมษายน 2556</v>
      </c>
      <c r="B166" s="190"/>
      <c r="C166" s="190"/>
      <c r="D166" s="190"/>
      <c r="E166" s="190"/>
      <c r="F166" s="190"/>
      <c r="G166" s="216"/>
      <c r="H166" s="295">
        <f>H146-H150</f>
        <v>888961.0900000002</v>
      </c>
    </row>
    <row r="167" spans="1:8" ht="39" customHeight="1" thickTop="1">
      <c r="A167" s="181" t="s">
        <v>39</v>
      </c>
      <c r="D167" s="217"/>
      <c r="E167" s="193" t="s">
        <v>156</v>
      </c>
      <c r="G167" s="184"/>
      <c r="H167" s="296"/>
    </row>
    <row r="168" spans="1:8" ht="21">
      <c r="A168" s="731" t="s">
        <v>276</v>
      </c>
      <c r="B168" s="731"/>
      <c r="C168" s="731"/>
      <c r="D168" s="183"/>
      <c r="E168" s="730" t="s">
        <v>157</v>
      </c>
      <c r="F168" s="731"/>
      <c r="G168" s="731"/>
      <c r="H168" s="731"/>
    </row>
    <row r="169" spans="1:8" ht="21">
      <c r="A169" s="731" t="s">
        <v>277</v>
      </c>
      <c r="B169" s="731"/>
      <c r="C169" s="731"/>
      <c r="D169" s="183"/>
      <c r="E169" s="730" t="s">
        <v>265</v>
      </c>
      <c r="F169" s="731"/>
      <c r="G169" s="731"/>
      <c r="H169" s="731"/>
    </row>
    <row r="170" spans="1:8" ht="21">
      <c r="A170" s="732" t="s">
        <v>270</v>
      </c>
      <c r="B170" s="732"/>
      <c r="C170" s="732"/>
      <c r="D170" s="219"/>
      <c r="E170" s="733" t="str">
        <f>A170</f>
        <v>วันที่  30  เมษายน 2556</v>
      </c>
      <c r="F170" s="732"/>
      <c r="G170" s="732"/>
      <c r="H170" s="732"/>
    </row>
    <row r="175" spans="1:5" ht="21">
      <c r="A175" s="181" t="s">
        <v>122</v>
      </c>
      <c r="D175" s="183"/>
      <c r="E175" s="184"/>
    </row>
    <row r="176" spans="1:5" ht="21">
      <c r="A176" s="181" t="s">
        <v>152</v>
      </c>
      <c r="D176" s="183"/>
      <c r="E176" s="185" t="s">
        <v>153</v>
      </c>
    </row>
    <row r="177" spans="1:8" ht="21">
      <c r="A177" s="186" t="s">
        <v>74</v>
      </c>
      <c r="B177" s="187"/>
      <c r="C177" s="186"/>
      <c r="D177" s="188"/>
      <c r="E177" s="189" t="s">
        <v>179</v>
      </c>
      <c r="F177" s="190"/>
      <c r="G177" s="190"/>
      <c r="H177" s="190"/>
    </row>
    <row r="178" spans="6:8" ht="21">
      <c r="F178" s="184"/>
      <c r="G178" s="191"/>
      <c r="H178" s="192" t="s">
        <v>63</v>
      </c>
    </row>
    <row r="179" spans="1:8" ht="21">
      <c r="A179" s="181" t="s">
        <v>279</v>
      </c>
      <c r="B179" s="193"/>
      <c r="C179" s="193"/>
      <c r="D179" s="193"/>
      <c r="E179" s="193"/>
      <c r="F179" s="181"/>
      <c r="G179" s="194"/>
      <c r="H179" s="289">
        <f>'[6]พ.ค 56'!$M$836</f>
        <v>427577.8300000002</v>
      </c>
    </row>
    <row r="180" spans="1:8" ht="21">
      <c r="A180" s="181" t="s">
        <v>75</v>
      </c>
      <c r="B180" s="193"/>
      <c r="C180" s="193"/>
      <c r="D180" s="193"/>
      <c r="E180" s="193"/>
      <c r="F180" s="184"/>
      <c r="G180" s="195"/>
      <c r="H180" s="290"/>
    </row>
    <row r="181" spans="1:8" ht="21">
      <c r="A181" s="196" t="s">
        <v>76</v>
      </c>
      <c r="B181" s="197"/>
      <c r="C181" s="197" t="s">
        <v>77</v>
      </c>
      <c r="D181" s="197"/>
      <c r="E181" s="197" t="s">
        <v>78</v>
      </c>
      <c r="F181" s="198"/>
      <c r="G181" s="195"/>
      <c r="H181" s="290"/>
    </row>
    <row r="182" spans="1:8" ht="21">
      <c r="A182" s="199" t="s">
        <v>91</v>
      </c>
      <c r="B182" s="200"/>
      <c r="C182" s="199" t="s">
        <v>91</v>
      </c>
      <c r="D182" s="200"/>
      <c r="E182" s="199" t="s">
        <v>91</v>
      </c>
      <c r="F182" s="200"/>
      <c r="G182" s="201"/>
      <c r="H182" s="291"/>
    </row>
    <row r="183" spans="1:9" ht="21">
      <c r="A183" s="181" t="s">
        <v>154</v>
      </c>
      <c r="B183" s="193"/>
      <c r="C183" s="193"/>
      <c r="D183" s="193"/>
      <c r="E183" s="193"/>
      <c r="F183" s="184"/>
      <c r="G183" s="195"/>
      <c r="H183" s="289">
        <f>SUM(E185:E187)</f>
        <v>7079.13</v>
      </c>
      <c r="I183" s="202"/>
    </row>
    <row r="184" spans="1:8" ht="21">
      <c r="A184" s="196" t="s">
        <v>79</v>
      </c>
      <c r="B184" s="197"/>
      <c r="C184" s="196" t="s">
        <v>80</v>
      </c>
      <c r="D184" s="197"/>
      <c r="E184" s="196" t="s">
        <v>78</v>
      </c>
      <c r="F184" s="198"/>
      <c r="G184" s="195"/>
      <c r="H184" s="290"/>
    </row>
    <row r="185" spans="1:8" ht="21">
      <c r="A185" s="299" t="s">
        <v>275</v>
      </c>
      <c r="B185" s="204"/>
      <c r="C185" s="299">
        <v>8579610</v>
      </c>
      <c r="D185" s="204"/>
      <c r="E185" s="350">
        <v>3069</v>
      </c>
      <c r="F185" s="206"/>
      <c r="G185" s="207"/>
      <c r="H185" s="291"/>
    </row>
    <row r="186" spans="1:8" ht="21">
      <c r="A186" s="299" t="s">
        <v>280</v>
      </c>
      <c r="B186" s="204"/>
      <c r="C186" s="299"/>
      <c r="D186" s="204"/>
      <c r="E186" s="350">
        <v>3960</v>
      </c>
      <c r="F186" s="206"/>
      <c r="G186" s="207"/>
      <c r="H186" s="291"/>
    </row>
    <row r="187" spans="1:8" ht="21">
      <c r="A187" s="299" t="s">
        <v>281</v>
      </c>
      <c r="B187" s="209"/>
      <c r="C187" s="351" t="s">
        <v>282</v>
      </c>
      <c r="D187" s="209"/>
      <c r="E187" s="350">
        <v>50.13</v>
      </c>
      <c r="F187" s="206"/>
      <c r="G187" s="207"/>
      <c r="H187" s="291"/>
    </row>
    <row r="188" spans="1:8" ht="21">
      <c r="A188" s="211"/>
      <c r="B188" s="204"/>
      <c r="C188" s="212"/>
      <c r="D188" s="204"/>
      <c r="E188" s="292"/>
      <c r="F188" s="206"/>
      <c r="G188" s="207"/>
      <c r="H188" s="291"/>
    </row>
    <row r="189" spans="1:8" ht="21">
      <c r="A189" s="211"/>
      <c r="B189" s="204"/>
      <c r="C189" s="212"/>
      <c r="D189" s="204"/>
      <c r="E189" s="292"/>
      <c r="F189" s="206"/>
      <c r="G189" s="207"/>
      <c r="H189" s="291"/>
    </row>
    <row r="190" spans="1:8" ht="21">
      <c r="A190" s="211"/>
      <c r="B190" s="204"/>
      <c r="C190" s="212"/>
      <c r="D190" s="204"/>
      <c r="E190" s="292"/>
      <c r="F190" s="206"/>
      <c r="G190" s="207"/>
      <c r="H190" s="291"/>
    </row>
    <row r="191" spans="1:8" ht="21">
      <c r="A191" s="181" t="s">
        <v>155</v>
      </c>
      <c r="F191" s="184"/>
      <c r="G191" s="195"/>
      <c r="H191" s="290"/>
    </row>
    <row r="192" spans="1:8" ht="21">
      <c r="A192" s="213" t="s">
        <v>81</v>
      </c>
      <c r="F192" s="184"/>
      <c r="G192" s="195"/>
      <c r="H192" s="290"/>
    </row>
    <row r="193" spans="1:8" ht="21">
      <c r="A193" s="199" t="s">
        <v>91</v>
      </c>
      <c r="B193" s="200"/>
      <c r="C193" s="199" t="s">
        <v>91</v>
      </c>
      <c r="D193" s="200"/>
      <c r="E193" s="199" t="s">
        <v>91</v>
      </c>
      <c r="F193" s="214"/>
      <c r="G193" s="195"/>
      <c r="H193" s="294"/>
    </row>
    <row r="194" spans="1:8" ht="21.75" thickBot="1">
      <c r="A194" s="215" t="str">
        <f>A179</f>
        <v>ยอดคงเหลือตามรายงานธนาคาร ณ  วันที่ 31  พฤษภาคม    2556</v>
      </c>
      <c r="B194" s="190"/>
      <c r="C194" s="190"/>
      <c r="D194" s="190"/>
      <c r="E194" s="190"/>
      <c r="F194" s="190"/>
      <c r="G194" s="216"/>
      <c r="H194" s="295">
        <f>H179-H183</f>
        <v>420498.7000000002</v>
      </c>
    </row>
    <row r="195" spans="1:8" ht="21.75" thickTop="1">
      <c r="A195" s="181" t="s">
        <v>39</v>
      </c>
      <c r="D195" s="217"/>
      <c r="E195" s="193" t="s">
        <v>156</v>
      </c>
      <c r="G195" s="184"/>
      <c r="H195" s="296"/>
    </row>
    <row r="196" spans="1:8" ht="21">
      <c r="A196" s="731" t="s">
        <v>276</v>
      </c>
      <c r="B196" s="731"/>
      <c r="C196" s="731"/>
      <c r="D196" s="183"/>
      <c r="E196" s="730" t="s">
        <v>157</v>
      </c>
      <c r="F196" s="731"/>
      <c r="G196" s="731"/>
      <c r="H196" s="731"/>
    </row>
    <row r="197" spans="1:8" ht="21">
      <c r="A197" s="731" t="s">
        <v>277</v>
      </c>
      <c r="B197" s="731"/>
      <c r="C197" s="731"/>
      <c r="D197" s="183"/>
      <c r="E197" s="730" t="s">
        <v>265</v>
      </c>
      <c r="F197" s="731"/>
      <c r="G197" s="731"/>
      <c r="H197" s="731"/>
    </row>
    <row r="198" spans="1:8" ht="21">
      <c r="A198" s="732" t="s">
        <v>278</v>
      </c>
      <c r="B198" s="732"/>
      <c r="C198" s="732"/>
      <c r="D198" s="219"/>
      <c r="E198" s="733" t="str">
        <f>A198</f>
        <v>วันที่ 31  พฤษภาคม    2556</v>
      </c>
      <c r="F198" s="732"/>
      <c r="G198" s="732"/>
      <c r="H198" s="732"/>
    </row>
    <row r="204" spans="1:5" ht="21">
      <c r="A204" s="181" t="s">
        <v>122</v>
      </c>
      <c r="D204" s="183"/>
      <c r="E204" s="184"/>
    </row>
    <row r="205" spans="1:5" ht="21">
      <c r="A205" s="181" t="s">
        <v>152</v>
      </c>
      <c r="D205" s="183"/>
      <c r="E205" s="185" t="s">
        <v>153</v>
      </c>
    </row>
    <row r="206" spans="1:8" ht="21">
      <c r="A206" s="186" t="s">
        <v>74</v>
      </c>
      <c r="B206" s="187"/>
      <c r="C206" s="186"/>
      <c r="D206" s="188"/>
      <c r="E206" s="189" t="s">
        <v>179</v>
      </c>
      <c r="F206" s="190"/>
      <c r="G206" s="190"/>
      <c r="H206" s="190"/>
    </row>
    <row r="207" spans="6:8" ht="21">
      <c r="F207" s="184"/>
      <c r="G207" s="191"/>
      <c r="H207" s="192" t="s">
        <v>63</v>
      </c>
    </row>
    <row r="208" spans="1:8" ht="21">
      <c r="A208" s="181" t="s">
        <v>288</v>
      </c>
      <c r="B208" s="193"/>
      <c r="C208" s="193"/>
      <c r="D208" s="193"/>
      <c r="E208" s="193"/>
      <c r="F208" s="181"/>
      <c r="G208" s="194"/>
      <c r="H208" s="289">
        <f>'[6]มิ.ย.56'!$M$750</f>
        <v>2616208.11</v>
      </c>
    </row>
    <row r="209" spans="1:8" ht="21">
      <c r="A209" s="181" t="s">
        <v>75</v>
      </c>
      <c r="B209" s="193"/>
      <c r="C209" s="193"/>
      <c r="D209" s="193"/>
      <c r="E209" s="193"/>
      <c r="F209" s="184"/>
      <c r="G209" s="195"/>
      <c r="H209" s="290"/>
    </row>
    <row r="210" spans="1:8" ht="21">
      <c r="A210" s="196" t="s">
        <v>76</v>
      </c>
      <c r="B210" s="197"/>
      <c r="C210" s="197" t="s">
        <v>77</v>
      </c>
      <c r="D210" s="197"/>
      <c r="E210" s="197" t="s">
        <v>78</v>
      </c>
      <c r="F210" s="198"/>
      <c r="G210" s="195"/>
      <c r="H210" s="290"/>
    </row>
    <row r="211" spans="1:8" ht="21">
      <c r="A211" s="199" t="s">
        <v>91</v>
      </c>
      <c r="B211" s="200"/>
      <c r="C211" s="199" t="s">
        <v>91</v>
      </c>
      <c r="D211" s="200"/>
      <c r="E211" s="199" t="s">
        <v>91</v>
      </c>
      <c r="F211" s="200"/>
      <c r="G211" s="201"/>
      <c r="H211" s="291"/>
    </row>
    <row r="212" spans="1:9" ht="21">
      <c r="A212" s="181" t="s">
        <v>154</v>
      </c>
      <c r="B212" s="193"/>
      <c r="C212" s="193"/>
      <c r="D212" s="193"/>
      <c r="E212" s="193"/>
      <c r="F212" s="184"/>
      <c r="G212" s="195"/>
      <c r="H212" s="289">
        <f>SUM(E214:E219)</f>
        <v>107851.63</v>
      </c>
      <c r="I212" s="202"/>
    </row>
    <row r="213" spans="1:8" ht="21">
      <c r="A213" s="196" t="s">
        <v>79</v>
      </c>
      <c r="B213" s="197"/>
      <c r="C213" s="196" t="s">
        <v>80</v>
      </c>
      <c r="D213" s="197"/>
      <c r="E213" s="196" t="s">
        <v>78</v>
      </c>
      <c r="F213" s="198"/>
      <c r="G213" s="195"/>
      <c r="H213" s="290"/>
    </row>
    <row r="214" spans="1:8" ht="21">
      <c r="A214" s="299" t="s">
        <v>281</v>
      </c>
      <c r="B214" s="204"/>
      <c r="C214" s="299"/>
      <c r="D214" s="204"/>
      <c r="E214" s="350">
        <v>50.13</v>
      </c>
      <c r="F214" s="206"/>
      <c r="G214" s="207"/>
      <c r="H214" s="291"/>
    </row>
    <row r="215" spans="1:8" ht="21">
      <c r="A215" s="299" t="s">
        <v>289</v>
      </c>
      <c r="B215" s="204"/>
      <c r="C215" s="734">
        <v>9586644</v>
      </c>
      <c r="D215" s="204"/>
      <c r="E215" s="350">
        <v>990</v>
      </c>
      <c r="F215" s="206"/>
      <c r="G215" s="207"/>
      <c r="H215" s="291"/>
    </row>
    <row r="216" spans="1:8" ht="21">
      <c r="A216" s="299" t="s">
        <v>289</v>
      </c>
      <c r="B216" s="209"/>
      <c r="C216" s="735"/>
      <c r="D216" s="209"/>
      <c r="E216" s="350">
        <v>2475</v>
      </c>
      <c r="F216" s="206"/>
      <c r="G216" s="207"/>
      <c r="H216" s="291"/>
    </row>
    <row r="217" spans="1:8" ht="21">
      <c r="A217" s="299" t="s">
        <v>289</v>
      </c>
      <c r="B217" s="204"/>
      <c r="C217" s="299">
        <v>9586645</v>
      </c>
      <c r="D217" s="204"/>
      <c r="E217" s="350">
        <v>1336.5</v>
      </c>
      <c r="F217" s="206"/>
      <c r="G217" s="207"/>
      <c r="H217" s="291"/>
    </row>
    <row r="218" spans="1:8" ht="21">
      <c r="A218" s="299" t="s">
        <v>290</v>
      </c>
      <c r="B218" s="204"/>
      <c r="C218" s="299">
        <v>9586646</v>
      </c>
      <c r="D218" s="204"/>
      <c r="E218" s="350">
        <v>3000</v>
      </c>
      <c r="F218" s="206"/>
      <c r="G218" s="207"/>
      <c r="H218" s="291"/>
    </row>
    <row r="219" spans="1:8" ht="21">
      <c r="A219" s="299" t="s">
        <v>290</v>
      </c>
      <c r="B219" s="204"/>
      <c r="C219" s="299">
        <v>9586647</v>
      </c>
      <c r="D219" s="204"/>
      <c r="E219" s="350">
        <v>100000</v>
      </c>
      <c r="F219" s="206"/>
      <c r="G219" s="207"/>
      <c r="H219" s="291"/>
    </row>
    <row r="220" spans="1:8" ht="21">
      <c r="A220" s="181" t="s">
        <v>155</v>
      </c>
      <c r="F220" s="184"/>
      <c r="G220" s="195"/>
      <c r="H220" s="290"/>
    </row>
    <row r="221" spans="1:8" ht="21">
      <c r="A221" s="213" t="s">
        <v>81</v>
      </c>
      <c r="F221" s="184"/>
      <c r="G221" s="195"/>
      <c r="H221" s="290"/>
    </row>
    <row r="222" spans="1:8" ht="21">
      <c r="A222" s="199" t="s">
        <v>91</v>
      </c>
      <c r="B222" s="200"/>
      <c r="C222" s="199" t="s">
        <v>91</v>
      </c>
      <c r="D222" s="200"/>
      <c r="E222" s="199" t="s">
        <v>91</v>
      </c>
      <c r="F222" s="214"/>
      <c r="G222" s="195"/>
      <c r="H222" s="294"/>
    </row>
    <row r="223" spans="1:8" ht="21.75" thickBot="1">
      <c r="A223" s="215" t="str">
        <f>A208</f>
        <v>ยอดคงเหลือตามรายงานธนาคาร ณ  วันที่ 30 มิถุนายน    2556</v>
      </c>
      <c r="B223" s="190"/>
      <c r="C223" s="190"/>
      <c r="D223" s="190"/>
      <c r="E223" s="190"/>
      <c r="F223" s="190"/>
      <c r="G223" s="216"/>
      <c r="H223" s="295">
        <f>H208-H212</f>
        <v>2508356.48</v>
      </c>
    </row>
    <row r="224" spans="1:8" ht="21.75" thickTop="1">
      <c r="A224" s="181" t="s">
        <v>39</v>
      </c>
      <c r="D224" s="217"/>
      <c r="E224" s="193" t="s">
        <v>156</v>
      </c>
      <c r="G224" s="184"/>
      <c r="H224" s="296"/>
    </row>
    <row r="225" spans="1:8" ht="21">
      <c r="A225" s="731" t="s">
        <v>276</v>
      </c>
      <c r="B225" s="731"/>
      <c r="C225" s="731"/>
      <c r="D225" s="183"/>
      <c r="E225" s="730" t="s">
        <v>157</v>
      </c>
      <c r="F225" s="731"/>
      <c r="G225" s="731"/>
      <c r="H225" s="731"/>
    </row>
    <row r="226" spans="1:8" ht="21">
      <c r="A226" s="731" t="s">
        <v>277</v>
      </c>
      <c r="B226" s="731"/>
      <c r="C226" s="731"/>
      <c r="D226" s="183"/>
      <c r="E226" s="730" t="s">
        <v>265</v>
      </c>
      <c r="F226" s="731"/>
      <c r="G226" s="731"/>
      <c r="H226" s="731"/>
    </row>
    <row r="227" spans="1:8" ht="21">
      <c r="A227" s="732" t="s">
        <v>287</v>
      </c>
      <c r="B227" s="732"/>
      <c r="C227" s="732"/>
      <c r="D227" s="219"/>
      <c r="E227" s="733" t="str">
        <f>A227</f>
        <v>วันที่ 30 มิถุนายน    2556</v>
      </c>
      <c r="F227" s="732"/>
      <c r="G227" s="732"/>
      <c r="H227" s="732"/>
    </row>
    <row r="241" spans="1:5" ht="21">
      <c r="A241" s="181" t="s">
        <v>122</v>
      </c>
      <c r="D241" s="183"/>
      <c r="E241" s="184"/>
    </row>
    <row r="242" spans="1:5" ht="21">
      <c r="A242" s="181" t="s">
        <v>152</v>
      </c>
      <c r="D242" s="183"/>
      <c r="E242" s="185" t="s">
        <v>153</v>
      </c>
    </row>
    <row r="243" spans="1:8" ht="21">
      <c r="A243" s="186" t="s">
        <v>74</v>
      </c>
      <c r="B243" s="187"/>
      <c r="C243" s="186"/>
      <c r="D243" s="188"/>
      <c r="E243" s="189" t="s">
        <v>179</v>
      </c>
      <c r="F243" s="190"/>
      <c r="G243" s="190"/>
      <c r="H243" s="190"/>
    </row>
    <row r="244" spans="6:8" ht="21">
      <c r="F244" s="184"/>
      <c r="G244" s="191"/>
      <c r="H244" s="192" t="s">
        <v>63</v>
      </c>
    </row>
    <row r="245" spans="1:8" ht="21">
      <c r="A245" s="181" t="s">
        <v>310</v>
      </c>
      <c r="B245" s="193"/>
      <c r="C245" s="193"/>
      <c r="D245" s="193"/>
      <c r="E245" s="193"/>
      <c r="F245" s="181"/>
      <c r="G245" s="194"/>
      <c r="H245" s="289">
        <f>'[6]ส.ค.56'!$M$62</f>
        <v>1993041.1</v>
      </c>
    </row>
    <row r="246" spans="1:8" ht="21">
      <c r="A246" s="181" t="s">
        <v>75</v>
      </c>
      <c r="B246" s="193"/>
      <c r="C246" s="193"/>
      <c r="D246" s="193"/>
      <c r="E246" s="193"/>
      <c r="F246" s="184"/>
      <c r="G246" s="195"/>
      <c r="H246" s="290"/>
    </row>
    <row r="247" spans="1:8" ht="21">
      <c r="A247" s="196" t="s">
        <v>76</v>
      </c>
      <c r="B247" s="197"/>
      <c r="C247" s="197" t="s">
        <v>77</v>
      </c>
      <c r="D247" s="197"/>
      <c r="E247" s="197" t="s">
        <v>78</v>
      </c>
      <c r="F247" s="198"/>
      <c r="G247" s="195"/>
      <c r="H247" s="290"/>
    </row>
    <row r="248" spans="1:8" ht="21">
      <c r="A248" s="199" t="s">
        <v>91</v>
      </c>
      <c r="B248" s="200"/>
      <c r="C248" s="199" t="s">
        <v>91</v>
      </c>
      <c r="D248" s="200"/>
      <c r="E248" s="199" t="s">
        <v>91</v>
      </c>
      <c r="F248" s="200"/>
      <c r="G248" s="201"/>
      <c r="H248" s="291"/>
    </row>
    <row r="249" spans="1:9" ht="21">
      <c r="A249" s="181" t="s">
        <v>154</v>
      </c>
      <c r="B249" s="193"/>
      <c r="C249" s="193"/>
      <c r="D249" s="193"/>
      <c r="E249" s="193"/>
      <c r="F249" s="184"/>
      <c r="G249" s="195"/>
      <c r="H249" s="289">
        <f>SUM(E251:E259)</f>
        <v>28425.199999999997</v>
      </c>
      <c r="I249" s="202"/>
    </row>
    <row r="250" spans="1:8" ht="21">
      <c r="A250" s="196" t="s">
        <v>79</v>
      </c>
      <c r="B250" s="197"/>
      <c r="C250" s="196" t="s">
        <v>80</v>
      </c>
      <c r="D250" s="197"/>
      <c r="E250" s="196" t="s">
        <v>78</v>
      </c>
      <c r="F250" s="198"/>
      <c r="G250" s="195"/>
      <c r="H250" s="290"/>
    </row>
    <row r="251" spans="1:8" ht="21">
      <c r="A251" s="299" t="s">
        <v>302</v>
      </c>
      <c r="B251" s="204"/>
      <c r="C251" s="399" t="s">
        <v>303</v>
      </c>
      <c r="D251" s="204"/>
      <c r="E251" s="350">
        <v>2383.92</v>
      </c>
      <c r="F251" s="206"/>
      <c r="G251" s="207"/>
      <c r="H251" s="291"/>
    </row>
    <row r="252" spans="1:8" ht="21">
      <c r="A252" s="299" t="s">
        <v>302</v>
      </c>
      <c r="B252" s="204"/>
      <c r="C252" s="399" t="s">
        <v>304</v>
      </c>
      <c r="D252" s="204"/>
      <c r="E252" s="350">
        <v>37</v>
      </c>
      <c r="F252" s="206"/>
      <c r="G252" s="207"/>
      <c r="H252" s="291"/>
    </row>
    <row r="253" spans="1:8" ht="21">
      <c r="A253" s="299" t="s">
        <v>302</v>
      </c>
      <c r="B253" s="209"/>
      <c r="C253" s="399" t="s">
        <v>304</v>
      </c>
      <c r="D253" s="209"/>
      <c r="E253" s="350">
        <v>449.99</v>
      </c>
      <c r="F253" s="206"/>
      <c r="G253" s="207"/>
      <c r="H253" s="291"/>
    </row>
    <row r="254" spans="1:8" ht="21">
      <c r="A254" s="299" t="s">
        <v>302</v>
      </c>
      <c r="B254" s="209"/>
      <c r="C254" s="399" t="s">
        <v>305</v>
      </c>
      <c r="D254" s="209"/>
      <c r="E254" s="350">
        <v>310</v>
      </c>
      <c r="F254" s="206"/>
      <c r="G254" s="207"/>
      <c r="H254" s="291"/>
    </row>
    <row r="255" spans="1:8" ht="21">
      <c r="A255" s="299" t="s">
        <v>302</v>
      </c>
      <c r="B255" s="204"/>
      <c r="C255" s="399" t="s">
        <v>309</v>
      </c>
      <c r="D255" s="204"/>
      <c r="E255" s="350">
        <v>941.28</v>
      </c>
      <c r="F255" s="206"/>
      <c r="G255" s="207"/>
      <c r="H255" s="291"/>
    </row>
    <row r="256" spans="1:8" ht="21">
      <c r="A256" s="299" t="s">
        <v>302</v>
      </c>
      <c r="B256" s="204"/>
      <c r="C256" s="399" t="s">
        <v>306</v>
      </c>
      <c r="D256" s="204"/>
      <c r="E256" s="350">
        <v>4371.84</v>
      </c>
      <c r="F256" s="206"/>
      <c r="G256" s="207"/>
      <c r="H256" s="291"/>
    </row>
    <row r="257" spans="1:8" ht="21">
      <c r="A257" s="299" t="s">
        <v>302</v>
      </c>
      <c r="B257" s="204"/>
      <c r="C257" s="399" t="s">
        <v>307</v>
      </c>
      <c r="D257" s="204"/>
      <c r="E257" s="350">
        <v>8910</v>
      </c>
      <c r="F257" s="206"/>
      <c r="G257" s="207"/>
      <c r="H257" s="291"/>
    </row>
    <row r="258" spans="1:8" ht="21">
      <c r="A258" s="299" t="s">
        <v>302</v>
      </c>
      <c r="B258" s="204"/>
      <c r="C258" s="399" t="s">
        <v>308</v>
      </c>
      <c r="D258" s="204"/>
      <c r="E258" s="350">
        <v>6930</v>
      </c>
      <c r="F258" s="206"/>
      <c r="G258" s="207"/>
      <c r="H258" s="291"/>
    </row>
    <row r="259" spans="1:8" ht="21">
      <c r="A259" s="299" t="s">
        <v>302</v>
      </c>
      <c r="B259" s="204"/>
      <c r="C259" s="399" t="s">
        <v>51</v>
      </c>
      <c r="D259" s="204"/>
      <c r="E259" s="350">
        <v>4091.17</v>
      </c>
      <c r="F259" s="206"/>
      <c r="G259" s="207"/>
      <c r="H259" s="291"/>
    </row>
    <row r="260" spans="1:8" ht="21">
      <c r="A260" s="353"/>
      <c r="B260" s="398"/>
      <c r="C260" s="353"/>
      <c r="D260" s="398"/>
      <c r="E260" s="354"/>
      <c r="F260" s="198"/>
      <c r="G260" s="195"/>
      <c r="H260" s="290"/>
    </row>
    <row r="261" spans="1:8" ht="21">
      <c r="A261" s="353"/>
      <c r="B261" s="398"/>
      <c r="C261" s="353"/>
      <c r="D261" s="398"/>
      <c r="E261" s="354"/>
      <c r="F261" s="198"/>
      <c r="G261" s="195"/>
      <c r="H261" s="290"/>
    </row>
    <row r="262" spans="1:8" ht="21">
      <c r="A262" s="181" t="s">
        <v>155</v>
      </c>
      <c r="F262" s="184"/>
      <c r="G262" s="195"/>
      <c r="H262" s="290"/>
    </row>
    <row r="263" spans="1:8" ht="21">
      <c r="A263" s="213" t="s">
        <v>81</v>
      </c>
      <c r="F263" s="184"/>
      <c r="G263" s="195"/>
      <c r="H263" s="290"/>
    </row>
    <row r="264" spans="1:8" ht="21">
      <c r="A264" s="199" t="s">
        <v>91</v>
      </c>
      <c r="B264" s="200"/>
      <c r="C264" s="199" t="s">
        <v>91</v>
      </c>
      <c r="D264" s="200"/>
      <c r="E264" s="199" t="s">
        <v>91</v>
      </c>
      <c r="F264" s="214"/>
      <c r="G264" s="195"/>
      <c r="H264" s="294"/>
    </row>
    <row r="265" spans="1:8" ht="21.75" thickBot="1">
      <c r="A265" s="215" t="str">
        <f>A245</f>
        <v>ยอดคงเหลือตามรายงานธนาคาร ณ  วันที่ 5 สิงหาคม    2556</v>
      </c>
      <c r="B265" s="190"/>
      <c r="C265" s="190"/>
      <c r="D265" s="190"/>
      <c r="E265" s="190"/>
      <c r="F265" s="190"/>
      <c r="G265" s="216"/>
      <c r="H265" s="295">
        <f>H245-H249</f>
        <v>1964615.9000000001</v>
      </c>
    </row>
    <row r="266" spans="1:8" ht="21.75" thickTop="1">
      <c r="A266" s="181" t="s">
        <v>39</v>
      </c>
      <c r="D266" s="217"/>
      <c r="E266" s="193" t="s">
        <v>156</v>
      </c>
      <c r="G266" s="184"/>
      <c r="H266" s="296"/>
    </row>
    <row r="267" spans="1:8" ht="21">
      <c r="A267" s="731" t="s">
        <v>276</v>
      </c>
      <c r="B267" s="731"/>
      <c r="C267" s="731"/>
      <c r="D267" s="183"/>
      <c r="E267" s="730" t="s">
        <v>157</v>
      </c>
      <c r="F267" s="731"/>
      <c r="G267" s="731"/>
      <c r="H267" s="731"/>
    </row>
    <row r="268" spans="1:8" ht="21">
      <c r="A268" s="731" t="s">
        <v>277</v>
      </c>
      <c r="B268" s="731"/>
      <c r="C268" s="731"/>
      <c r="D268" s="183"/>
      <c r="E268" s="730" t="s">
        <v>265</v>
      </c>
      <c r="F268" s="731"/>
      <c r="G268" s="731"/>
      <c r="H268" s="731"/>
    </row>
    <row r="269" spans="1:8" ht="21">
      <c r="A269" s="732" t="s">
        <v>311</v>
      </c>
      <c r="B269" s="732"/>
      <c r="C269" s="732"/>
      <c r="D269" s="219"/>
      <c r="E269" s="733" t="str">
        <f>A269</f>
        <v>วันที่ 5 สิงหาคม    2556</v>
      </c>
      <c r="F269" s="732"/>
      <c r="G269" s="732"/>
      <c r="H269" s="732"/>
    </row>
    <row r="281" spans="1:5" ht="21">
      <c r="A281" s="181" t="s">
        <v>122</v>
      </c>
      <c r="D281" s="183"/>
      <c r="E281" s="184"/>
    </row>
    <row r="282" spans="1:5" ht="21">
      <c r="A282" s="181" t="s">
        <v>152</v>
      </c>
      <c r="D282" s="183"/>
      <c r="E282" s="185" t="s">
        <v>153</v>
      </c>
    </row>
    <row r="283" spans="1:8" ht="21">
      <c r="A283" s="186" t="s">
        <v>74</v>
      </c>
      <c r="B283" s="187"/>
      <c r="C283" s="186"/>
      <c r="D283" s="188"/>
      <c r="E283" s="189" t="s">
        <v>179</v>
      </c>
      <c r="F283" s="190"/>
      <c r="G283" s="190"/>
      <c r="H283" s="190"/>
    </row>
    <row r="284" spans="6:8" ht="21">
      <c r="F284" s="184"/>
      <c r="G284" s="191"/>
      <c r="H284" s="192" t="s">
        <v>63</v>
      </c>
    </row>
    <row r="285" spans="1:8" ht="21">
      <c r="A285" s="181" t="s">
        <v>321</v>
      </c>
      <c r="B285" s="193"/>
      <c r="C285" s="193"/>
      <c r="D285" s="193"/>
      <c r="E285" s="193"/>
      <c r="F285" s="181"/>
      <c r="G285" s="194"/>
      <c r="H285" s="289">
        <f>'[6]ก.ย 56'!$M$664</f>
        <v>3136160.5300000003</v>
      </c>
    </row>
    <row r="286" spans="1:8" ht="21">
      <c r="A286" s="181" t="s">
        <v>75</v>
      </c>
      <c r="B286" s="193"/>
      <c r="C286" s="193"/>
      <c r="D286" s="193"/>
      <c r="E286" s="193"/>
      <c r="F286" s="184"/>
      <c r="G286" s="195"/>
      <c r="H286" s="290"/>
    </row>
    <row r="287" spans="1:8" ht="21">
      <c r="A287" s="196" t="s">
        <v>76</v>
      </c>
      <c r="B287" s="197"/>
      <c r="C287" s="197" t="s">
        <v>77</v>
      </c>
      <c r="D287" s="197"/>
      <c r="E287" s="197" t="s">
        <v>78</v>
      </c>
      <c r="F287" s="198"/>
      <c r="G287" s="195"/>
      <c r="H287" s="290"/>
    </row>
    <row r="288" spans="1:8" ht="21">
      <c r="A288" s="199" t="s">
        <v>91</v>
      </c>
      <c r="B288" s="200"/>
      <c r="C288" s="199" t="s">
        <v>91</v>
      </c>
      <c r="D288" s="200"/>
      <c r="E288" s="199" t="s">
        <v>91</v>
      </c>
      <c r="F288" s="200"/>
      <c r="G288" s="201"/>
      <c r="H288" s="291"/>
    </row>
    <row r="289" spans="1:9" ht="21">
      <c r="A289" s="181" t="s">
        <v>154</v>
      </c>
      <c r="B289" s="193"/>
      <c r="C289" s="193"/>
      <c r="D289" s="193"/>
      <c r="E289" s="193"/>
      <c r="F289" s="184"/>
      <c r="G289" s="195"/>
      <c r="H289" s="289">
        <f>SUM(E291:E300)</f>
        <v>70662.64</v>
      </c>
      <c r="I289" s="202"/>
    </row>
    <row r="290" spans="1:8" ht="21">
      <c r="A290" s="196" t="s">
        <v>79</v>
      </c>
      <c r="B290" s="197"/>
      <c r="C290" s="196" t="s">
        <v>80</v>
      </c>
      <c r="D290" s="197"/>
      <c r="E290" s="196" t="s">
        <v>78</v>
      </c>
      <c r="F290" s="198"/>
      <c r="G290" s="195"/>
      <c r="H290" s="290"/>
    </row>
    <row r="291" spans="1:8" ht="21">
      <c r="A291" s="403" t="s">
        <v>322</v>
      </c>
      <c r="B291" s="204"/>
      <c r="C291" s="399" t="s">
        <v>323</v>
      </c>
      <c r="D291" s="204"/>
      <c r="E291" s="350">
        <v>28230</v>
      </c>
      <c r="F291" s="206"/>
      <c r="G291" s="207"/>
      <c r="H291" s="291"/>
    </row>
    <row r="292" spans="1:8" ht="21">
      <c r="A292" s="403" t="s">
        <v>322</v>
      </c>
      <c r="B292" s="204"/>
      <c r="C292" s="399" t="s">
        <v>324</v>
      </c>
      <c r="D292" s="204"/>
      <c r="E292" s="350">
        <v>41</v>
      </c>
      <c r="F292" s="206"/>
      <c r="G292" s="207"/>
      <c r="H292" s="291"/>
    </row>
    <row r="293" spans="1:8" ht="21">
      <c r="A293" s="403" t="s">
        <v>322</v>
      </c>
      <c r="B293" s="209"/>
      <c r="C293" s="399" t="s">
        <v>324</v>
      </c>
      <c r="D293" s="209"/>
      <c r="E293" s="350">
        <v>374.27</v>
      </c>
      <c r="F293" s="206"/>
      <c r="G293" s="207"/>
      <c r="H293" s="291"/>
    </row>
    <row r="294" spans="1:8" ht="21">
      <c r="A294" s="403" t="s">
        <v>322</v>
      </c>
      <c r="B294" s="209"/>
      <c r="C294" s="399" t="s">
        <v>305</v>
      </c>
      <c r="D294" s="209"/>
      <c r="E294" s="350">
        <v>270</v>
      </c>
      <c r="F294" s="206"/>
      <c r="G294" s="207"/>
      <c r="H294" s="291"/>
    </row>
    <row r="295" spans="1:8" ht="21">
      <c r="A295" s="403" t="s">
        <v>322</v>
      </c>
      <c r="B295" s="204"/>
      <c r="C295" s="399" t="s">
        <v>325</v>
      </c>
      <c r="D295" s="204"/>
      <c r="E295" s="350">
        <v>2140.38</v>
      </c>
      <c r="F295" s="206"/>
      <c r="G295" s="207"/>
      <c r="H295" s="291"/>
    </row>
    <row r="296" spans="1:8" ht="21">
      <c r="A296" s="403" t="s">
        <v>322</v>
      </c>
      <c r="B296" s="204"/>
      <c r="C296" s="399" t="s">
        <v>308</v>
      </c>
      <c r="D296" s="204"/>
      <c r="E296" s="350">
        <v>6930</v>
      </c>
      <c r="F296" s="206"/>
      <c r="G296" s="207"/>
      <c r="H296" s="291"/>
    </row>
    <row r="297" spans="1:8" ht="21">
      <c r="A297" s="403" t="s">
        <v>322</v>
      </c>
      <c r="B297" s="204"/>
      <c r="C297" s="399" t="s">
        <v>326</v>
      </c>
      <c r="D297" s="204"/>
      <c r="E297" s="350">
        <v>8910</v>
      </c>
      <c r="F297" s="206"/>
      <c r="G297" s="207"/>
      <c r="H297" s="291"/>
    </row>
    <row r="298" spans="1:8" ht="21">
      <c r="A298" s="403" t="s">
        <v>322</v>
      </c>
      <c r="B298" s="204"/>
      <c r="C298" s="399" t="s">
        <v>327</v>
      </c>
      <c r="D298" s="204"/>
      <c r="E298" s="350">
        <v>14874.75</v>
      </c>
      <c r="F298" s="206"/>
      <c r="G298" s="207"/>
      <c r="H298" s="291"/>
    </row>
    <row r="299" spans="1:8" ht="21">
      <c r="A299" s="403" t="s">
        <v>322</v>
      </c>
      <c r="B299" s="204"/>
      <c r="C299" s="399" t="s">
        <v>328</v>
      </c>
      <c r="D299" s="204"/>
      <c r="E299" s="350">
        <v>2970</v>
      </c>
      <c r="F299" s="206"/>
      <c r="G299" s="207"/>
      <c r="H299" s="291"/>
    </row>
    <row r="300" spans="1:8" ht="21">
      <c r="A300" s="403" t="s">
        <v>322</v>
      </c>
      <c r="B300" s="398"/>
      <c r="C300" s="399" t="s">
        <v>51</v>
      </c>
      <c r="D300" s="398"/>
      <c r="E300" s="350">
        <v>5922.24</v>
      </c>
      <c r="F300" s="198"/>
      <c r="G300" s="195"/>
      <c r="H300" s="290"/>
    </row>
    <row r="301" spans="1:8" ht="21">
      <c r="A301" s="353"/>
      <c r="B301" s="398"/>
      <c r="C301" s="353"/>
      <c r="D301" s="398"/>
      <c r="E301" s="354"/>
      <c r="F301" s="198"/>
      <c r="G301" s="195"/>
      <c r="H301" s="290"/>
    </row>
    <row r="302" spans="1:8" ht="21">
      <c r="A302" s="181" t="s">
        <v>155</v>
      </c>
      <c r="F302" s="184"/>
      <c r="G302" s="195"/>
      <c r="H302" s="290"/>
    </row>
    <row r="303" spans="1:8" ht="21">
      <c r="A303" s="213" t="s">
        <v>81</v>
      </c>
      <c r="F303" s="184"/>
      <c r="G303" s="195"/>
      <c r="H303" s="290"/>
    </row>
    <row r="304" spans="1:8" ht="21">
      <c r="A304" s="199" t="s">
        <v>91</v>
      </c>
      <c r="B304" s="200"/>
      <c r="C304" s="199" t="s">
        <v>91</v>
      </c>
      <c r="D304" s="200"/>
      <c r="E304" s="199" t="s">
        <v>91</v>
      </c>
      <c r="F304" s="214"/>
      <c r="G304" s="195"/>
      <c r="H304" s="294"/>
    </row>
    <row r="305" spans="1:8" ht="21.75" thickBot="1">
      <c r="A305" s="215" t="str">
        <f>A285</f>
        <v>ยอดคงเหลือตามรายงานธนาคาร ณ  วันที่ 30กันยายน    2556</v>
      </c>
      <c r="B305" s="190"/>
      <c r="C305" s="190"/>
      <c r="D305" s="190"/>
      <c r="E305" s="190"/>
      <c r="F305" s="190"/>
      <c r="G305" s="216"/>
      <c r="H305" s="295">
        <f>H285-H289</f>
        <v>3065497.89</v>
      </c>
    </row>
    <row r="306" spans="1:8" ht="21.75" thickTop="1">
      <c r="A306" s="181" t="s">
        <v>39</v>
      </c>
      <c r="D306" s="217"/>
      <c r="E306" s="193" t="s">
        <v>156</v>
      </c>
      <c r="G306" s="184"/>
      <c r="H306" s="296"/>
    </row>
    <row r="307" spans="1:8" ht="21">
      <c r="A307" s="731" t="s">
        <v>276</v>
      </c>
      <c r="B307" s="731"/>
      <c r="C307" s="731"/>
      <c r="D307" s="183"/>
      <c r="E307" s="730" t="s">
        <v>157</v>
      </c>
      <c r="F307" s="731"/>
      <c r="G307" s="731"/>
      <c r="H307" s="731"/>
    </row>
    <row r="308" spans="1:8" ht="21">
      <c r="A308" s="731" t="s">
        <v>277</v>
      </c>
      <c r="B308" s="731"/>
      <c r="C308" s="731"/>
      <c r="D308" s="183"/>
      <c r="E308" s="730" t="s">
        <v>265</v>
      </c>
      <c r="F308" s="731"/>
      <c r="G308" s="731"/>
      <c r="H308" s="731"/>
    </row>
    <row r="309" spans="1:8" ht="21">
      <c r="A309" s="732" t="s">
        <v>320</v>
      </c>
      <c r="B309" s="732"/>
      <c r="C309" s="732"/>
      <c r="D309" s="219"/>
      <c r="E309" s="733" t="str">
        <f>A309</f>
        <v>วันที่ 30 กันยายน    2556</v>
      </c>
      <c r="F309" s="732"/>
      <c r="G309" s="732"/>
      <c r="H309" s="732"/>
    </row>
    <row r="321" spans="1:5" ht="21">
      <c r="A321" s="181" t="s">
        <v>122</v>
      </c>
      <c r="D321" s="183"/>
      <c r="E321" s="184"/>
    </row>
    <row r="322" spans="1:5" ht="21">
      <c r="A322" s="181" t="s">
        <v>152</v>
      </c>
      <c r="D322" s="183"/>
      <c r="E322" s="185" t="s">
        <v>153</v>
      </c>
    </row>
    <row r="323" spans="1:8" ht="21">
      <c r="A323" s="186" t="s">
        <v>74</v>
      </c>
      <c r="B323" s="187"/>
      <c r="C323" s="186"/>
      <c r="D323" s="188"/>
      <c r="E323" s="189" t="s">
        <v>179</v>
      </c>
      <c r="F323" s="190"/>
      <c r="G323" s="190"/>
      <c r="H323" s="190"/>
    </row>
    <row r="324" spans="6:8" ht="21">
      <c r="F324" s="184"/>
      <c r="G324" s="191"/>
      <c r="H324" s="192" t="s">
        <v>63</v>
      </c>
    </row>
    <row r="325" spans="1:8" ht="21">
      <c r="A325" s="181" t="s">
        <v>352</v>
      </c>
      <c r="B325" s="193"/>
      <c r="C325" s="193"/>
      <c r="D325" s="193"/>
      <c r="E325" s="193"/>
      <c r="F325" s="181"/>
      <c r="G325" s="194"/>
      <c r="H325" s="289">
        <f>'[7]ต ค  56 '!$M$535</f>
        <v>2481957.89</v>
      </c>
    </row>
    <row r="326" spans="1:8" ht="21">
      <c r="A326" s="181" t="s">
        <v>75</v>
      </c>
      <c r="B326" s="193"/>
      <c r="C326" s="193"/>
      <c r="D326" s="193"/>
      <c r="E326" s="193"/>
      <c r="F326" s="184"/>
      <c r="G326" s="195"/>
      <c r="H326" s="290"/>
    </row>
    <row r="327" spans="1:8" ht="21">
      <c r="A327" s="196" t="s">
        <v>76</v>
      </c>
      <c r="B327" s="197"/>
      <c r="C327" s="197" t="s">
        <v>77</v>
      </c>
      <c r="D327" s="197"/>
      <c r="E327" s="197" t="s">
        <v>78</v>
      </c>
      <c r="F327" s="198"/>
      <c r="G327" s="195"/>
      <c r="H327" s="290"/>
    </row>
    <row r="328" spans="1:8" ht="21">
      <c r="A328" s="199" t="s">
        <v>91</v>
      </c>
      <c r="B328" s="200"/>
      <c r="C328" s="199" t="s">
        <v>91</v>
      </c>
      <c r="D328" s="200"/>
      <c r="E328" s="199" t="s">
        <v>91</v>
      </c>
      <c r="F328" s="200"/>
      <c r="G328" s="201"/>
      <c r="H328" s="291"/>
    </row>
    <row r="329" spans="1:9" ht="21">
      <c r="A329" s="181" t="s">
        <v>154</v>
      </c>
      <c r="B329" s="193"/>
      <c r="C329" s="193"/>
      <c r="D329" s="193"/>
      <c r="E329" s="193"/>
      <c r="F329" s="184"/>
      <c r="G329" s="195"/>
      <c r="H329" s="289">
        <f>SUM(E331:E335)</f>
        <v>8763.019999999999</v>
      </c>
      <c r="I329" s="202"/>
    </row>
    <row r="330" spans="1:8" ht="21">
      <c r="A330" s="196" t="s">
        <v>79</v>
      </c>
      <c r="B330" s="197"/>
      <c r="C330" s="196" t="s">
        <v>80</v>
      </c>
      <c r="D330" s="197"/>
      <c r="E330" s="196" t="s">
        <v>78</v>
      </c>
      <c r="F330" s="198"/>
      <c r="G330" s="195"/>
      <c r="H330" s="290"/>
    </row>
    <row r="331" spans="1:8" ht="21">
      <c r="A331" s="403" t="s">
        <v>355</v>
      </c>
      <c r="B331" s="204"/>
      <c r="C331" s="399" t="s">
        <v>353</v>
      </c>
      <c r="D331" s="204"/>
      <c r="E331" s="350">
        <v>274.54</v>
      </c>
      <c r="F331" s="206"/>
      <c r="G331" s="207"/>
      <c r="H331" s="291"/>
    </row>
    <row r="332" spans="1:8" ht="21">
      <c r="A332" s="403" t="s">
        <v>355</v>
      </c>
      <c r="B332" s="204"/>
      <c r="C332" s="399" t="s">
        <v>353</v>
      </c>
      <c r="D332" s="204"/>
      <c r="E332" s="350">
        <v>6296.4</v>
      </c>
      <c r="F332" s="206"/>
      <c r="G332" s="207"/>
      <c r="H332" s="291"/>
    </row>
    <row r="333" spans="1:8" ht="21">
      <c r="A333" s="403" t="s">
        <v>355</v>
      </c>
      <c r="B333" s="209"/>
      <c r="C333" s="399" t="s">
        <v>353</v>
      </c>
      <c r="D333" s="209"/>
      <c r="E333" s="350">
        <v>625.4</v>
      </c>
      <c r="F333" s="206"/>
      <c r="G333" s="207"/>
      <c r="H333" s="291"/>
    </row>
    <row r="334" spans="1:8" ht="21">
      <c r="A334" s="403" t="s">
        <v>355</v>
      </c>
      <c r="B334" s="209"/>
      <c r="C334" s="399" t="s">
        <v>353</v>
      </c>
      <c r="D334" s="209"/>
      <c r="E334" s="350">
        <v>625.4</v>
      </c>
      <c r="F334" s="206"/>
      <c r="G334" s="207"/>
      <c r="H334" s="291"/>
    </row>
    <row r="335" spans="1:8" ht="21">
      <c r="A335" s="403" t="s">
        <v>355</v>
      </c>
      <c r="B335" s="204"/>
      <c r="C335" s="399" t="s">
        <v>354</v>
      </c>
      <c r="D335" s="204"/>
      <c r="E335" s="350">
        <v>941.28</v>
      </c>
      <c r="F335" s="206"/>
      <c r="G335" s="207"/>
      <c r="H335" s="291"/>
    </row>
    <row r="336" spans="1:8" ht="21">
      <c r="A336" s="353"/>
      <c r="B336" s="398"/>
      <c r="C336" s="353"/>
      <c r="D336" s="398"/>
      <c r="E336" s="354"/>
      <c r="F336" s="198"/>
      <c r="G336" s="195"/>
      <c r="H336" s="290"/>
    </row>
    <row r="337" spans="1:8" ht="21">
      <c r="A337" s="181" t="s">
        <v>155</v>
      </c>
      <c r="F337" s="184"/>
      <c r="G337" s="195"/>
      <c r="H337" s="290"/>
    </row>
    <row r="338" spans="1:8" ht="21">
      <c r="A338" s="213" t="s">
        <v>81</v>
      </c>
      <c r="F338" s="184"/>
      <c r="G338" s="195"/>
      <c r="H338" s="290"/>
    </row>
    <row r="339" spans="1:8" ht="21">
      <c r="A339" s="199" t="s">
        <v>91</v>
      </c>
      <c r="B339" s="200"/>
      <c r="C339" s="199" t="s">
        <v>91</v>
      </c>
      <c r="D339" s="200"/>
      <c r="E339" s="199" t="s">
        <v>91</v>
      </c>
      <c r="F339" s="214"/>
      <c r="G339" s="195"/>
      <c r="H339" s="294"/>
    </row>
    <row r="340" spans="1:8" ht="21.75" thickBot="1">
      <c r="A340" s="215" t="str">
        <f>A325</f>
        <v>ยอดคงเหลือตามรายงานธนาคาร ณ  วันที่  31  ตุลาคม  2556</v>
      </c>
      <c r="B340" s="190"/>
      <c r="C340" s="190"/>
      <c r="D340" s="190"/>
      <c r="E340" s="190"/>
      <c r="F340" s="190"/>
      <c r="G340" s="216"/>
      <c r="H340" s="295">
        <f>H325-H329</f>
        <v>2473194.87</v>
      </c>
    </row>
    <row r="341" spans="1:8" ht="21.75" thickTop="1">
      <c r="A341" s="181" t="s">
        <v>39</v>
      </c>
      <c r="D341" s="217"/>
      <c r="E341" s="193" t="s">
        <v>156</v>
      </c>
      <c r="G341" s="184"/>
      <c r="H341" s="296"/>
    </row>
    <row r="342" spans="1:8" ht="21">
      <c r="A342" s="731" t="s">
        <v>276</v>
      </c>
      <c r="B342" s="731"/>
      <c r="C342" s="731"/>
      <c r="D342" s="183"/>
      <c r="E342" s="730" t="s">
        <v>157</v>
      </c>
      <c r="F342" s="731"/>
      <c r="G342" s="731"/>
      <c r="H342" s="731"/>
    </row>
    <row r="343" spans="1:8" ht="21">
      <c r="A343" s="731" t="s">
        <v>277</v>
      </c>
      <c r="B343" s="731"/>
      <c r="C343" s="731"/>
      <c r="D343" s="183"/>
      <c r="E343" s="730" t="s">
        <v>265</v>
      </c>
      <c r="F343" s="731"/>
      <c r="G343" s="731"/>
      <c r="H343" s="731"/>
    </row>
    <row r="344" spans="1:8" ht="21">
      <c r="A344" s="732" t="s">
        <v>339</v>
      </c>
      <c r="B344" s="732"/>
      <c r="C344" s="732"/>
      <c r="D344" s="219"/>
      <c r="E344" s="733" t="str">
        <f>A344</f>
        <v>วันที่  31  ตุลาคม  2556</v>
      </c>
      <c r="F344" s="732"/>
      <c r="G344" s="732"/>
      <c r="H344" s="732"/>
    </row>
    <row r="361" spans="1:5" ht="21">
      <c r="A361" s="181" t="s">
        <v>122</v>
      </c>
      <c r="D361" s="183"/>
      <c r="E361" s="184"/>
    </row>
    <row r="362" spans="1:5" ht="21">
      <c r="A362" s="181" t="s">
        <v>152</v>
      </c>
      <c r="D362" s="183"/>
      <c r="E362" s="185" t="s">
        <v>153</v>
      </c>
    </row>
    <row r="363" spans="1:8" ht="21">
      <c r="A363" s="186" t="s">
        <v>74</v>
      </c>
      <c r="B363" s="187"/>
      <c r="C363" s="186"/>
      <c r="D363" s="188"/>
      <c r="E363" s="189" t="s">
        <v>179</v>
      </c>
      <c r="F363" s="190"/>
      <c r="G363" s="190"/>
      <c r="H363" s="190"/>
    </row>
    <row r="364" spans="6:8" ht="21">
      <c r="F364" s="184"/>
      <c r="G364" s="191"/>
      <c r="H364" s="192" t="s">
        <v>63</v>
      </c>
    </row>
    <row r="365" spans="1:8" ht="21">
      <c r="A365" s="181" t="s">
        <v>357</v>
      </c>
      <c r="B365" s="193"/>
      <c r="C365" s="193"/>
      <c r="D365" s="193"/>
      <c r="E365" s="193"/>
      <c r="F365" s="181"/>
      <c r="G365" s="194"/>
      <c r="H365" s="289">
        <f>'[7]พ ย 56'!$M$492</f>
        <v>778843.3600000001</v>
      </c>
    </row>
    <row r="366" spans="1:8" ht="21">
      <c r="A366" s="181" t="s">
        <v>75</v>
      </c>
      <c r="B366" s="193"/>
      <c r="C366" s="193"/>
      <c r="D366" s="193"/>
      <c r="E366" s="193"/>
      <c r="F366" s="184"/>
      <c r="G366" s="195"/>
      <c r="H366" s="290"/>
    </row>
    <row r="367" spans="1:8" ht="21">
      <c r="A367" s="196" t="s">
        <v>76</v>
      </c>
      <c r="B367" s="197"/>
      <c r="C367" s="197" t="s">
        <v>77</v>
      </c>
      <c r="D367" s="197"/>
      <c r="E367" s="197" t="s">
        <v>78</v>
      </c>
      <c r="F367" s="198"/>
      <c r="G367" s="195"/>
      <c r="H367" s="290"/>
    </row>
    <row r="368" spans="1:8" ht="21">
      <c r="A368" s="199" t="s">
        <v>91</v>
      </c>
      <c r="B368" s="200"/>
      <c r="C368" s="199" t="s">
        <v>91</v>
      </c>
      <c r="D368" s="200"/>
      <c r="E368" s="199" t="s">
        <v>91</v>
      </c>
      <c r="F368" s="200"/>
      <c r="G368" s="201"/>
      <c r="H368" s="291"/>
    </row>
    <row r="369" spans="1:9" ht="21">
      <c r="A369" s="181" t="s">
        <v>154</v>
      </c>
      <c r="B369" s="193"/>
      <c r="C369" s="193"/>
      <c r="D369" s="193"/>
      <c r="E369" s="193"/>
      <c r="F369" s="184"/>
      <c r="G369" s="195"/>
      <c r="H369" s="289">
        <v>10000</v>
      </c>
      <c r="I369" s="202"/>
    </row>
    <row r="370" spans="1:8" ht="21">
      <c r="A370" s="196" t="s">
        <v>79</v>
      </c>
      <c r="B370" s="197"/>
      <c r="C370" s="196" t="s">
        <v>80</v>
      </c>
      <c r="D370" s="197"/>
      <c r="E370" s="196" t="s">
        <v>78</v>
      </c>
      <c r="F370" s="198"/>
      <c r="G370" s="195"/>
      <c r="H370" s="290"/>
    </row>
    <row r="371" spans="1:8" ht="20.25" customHeight="1">
      <c r="A371" s="403" t="s">
        <v>359</v>
      </c>
      <c r="B371" s="204"/>
      <c r="C371" s="399" t="s">
        <v>358</v>
      </c>
      <c r="D371" s="204"/>
      <c r="E371" s="350">
        <v>10000</v>
      </c>
      <c r="F371" s="206"/>
      <c r="G371" s="207"/>
      <c r="H371" s="291"/>
    </row>
    <row r="372" spans="1:8" ht="21" hidden="1">
      <c r="A372" s="403" t="s">
        <v>355</v>
      </c>
      <c r="B372" s="204"/>
      <c r="C372" s="399" t="s">
        <v>353</v>
      </c>
      <c r="D372" s="204"/>
      <c r="E372" s="350">
        <v>6296.4</v>
      </c>
      <c r="F372" s="206"/>
      <c r="G372" s="207"/>
      <c r="H372" s="291"/>
    </row>
    <row r="373" spans="1:8" ht="21">
      <c r="A373" s="353"/>
      <c r="B373" s="398"/>
      <c r="C373" s="353"/>
      <c r="D373" s="398"/>
      <c r="E373" s="354"/>
      <c r="F373" s="198"/>
      <c r="G373" s="195"/>
      <c r="H373" s="290"/>
    </row>
    <row r="374" spans="1:8" ht="21">
      <c r="A374" s="181" t="s">
        <v>155</v>
      </c>
      <c r="F374" s="184"/>
      <c r="G374" s="195"/>
      <c r="H374" s="290"/>
    </row>
    <row r="375" spans="1:8" ht="21">
      <c r="A375" s="213" t="s">
        <v>81</v>
      </c>
      <c r="F375" s="184"/>
      <c r="G375" s="195"/>
      <c r="H375" s="290"/>
    </row>
    <row r="376" spans="1:8" ht="21">
      <c r="A376" s="199" t="s">
        <v>91</v>
      </c>
      <c r="B376" s="200"/>
      <c r="C376" s="199" t="s">
        <v>91</v>
      </c>
      <c r="D376" s="200"/>
      <c r="E376" s="199" t="s">
        <v>91</v>
      </c>
      <c r="F376" s="214"/>
      <c r="G376" s="195"/>
      <c r="H376" s="294"/>
    </row>
    <row r="377" spans="1:8" ht="21.75" thickBot="1">
      <c r="A377" s="215" t="str">
        <f>A365</f>
        <v>ยอดคงเหลือตามรายงานธนาคาร ณ  วันที่  30  พฤศจิกายน  2556</v>
      </c>
      <c r="B377" s="190"/>
      <c r="C377" s="190"/>
      <c r="D377" s="190"/>
      <c r="E377" s="190"/>
      <c r="F377" s="190"/>
      <c r="G377" s="216"/>
      <c r="H377" s="295">
        <f>H365-H369</f>
        <v>768843.3600000001</v>
      </c>
    </row>
    <row r="378" spans="1:8" ht="21.75" thickTop="1">
      <c r="A378" s="181" t="s">
        <v>39</v>
      </c>
      <c r="D378" s="217"/>
      <c r="E378" s="193" t="s">
        <v>156</v>
      </c>
      <c r="G378" s="184"/>
      <c r="H378" s="296"/>
    </row>
    <row r="379" spans="1:8" ht="21">
      <c r="A379" s="731" t="s">
        <v>276</v>
      </c>
      <c r="B379" s="731"/>
      <c r="C379" s="731"/>
      <c r="D379" s="183"/>
      <c r="E379" s="730" t="s">
        <v>157</v>
      </c>
      <c r="F379" s="731"/>
      <c r="G379" s="731"/>
      <c r="H379" s="731"/>
    </row>
    <row r="380" spans="1:8" ht="21">
      <c r="A380" s="731" t="s">
        <v>277</v>
      </c>
      <c r="B380" s="731"/>
      <c r="C380" s="731"/>
      <c r="D380" s="183"/>
      <c r="E380" s="730" t="s">
        <v>265</v>
      </c>
      <c r="F380" s="731"/>
      <c r="G380" s="731"/>
      <c r="H380" s="731"/>
    </row>
    <row r="381" spans="1:8" ht="21">
      <c r="A381" s="732" t="s">
        <v>349</v>
      </c>
      <c r="B381" s="732"/>
      <c r="C381" s="732"/>
      <c r="D381" s="219"/>
      <c r="E381" s="733" t="str">
        <f>A381</f>
        <v>วันที่  30  พฤศจิกายน  2556</v>
      </c>
      <c r="F381" s="732"/>
      <c r="G381" s="732"/>
      <c r="H381" s="732"/>
    </row>
    <row r="402" spans="1:5" ht="21">
      <c r="A402" s="181" t="s">
        <v>122</v>
      </c>
      <c r="D402" s="183"/>
      <c r="E402" s="184"/>
    </row>
    <row r="403" spans="1:5" ht="21">
      <c r="A403" s="181" t="s">
        <v>152</v>
      </c>
      <c r="D403" s="183"/>
      <c r="E403" s="185" t="s">
        <v>153</v>
      </c>
    </row>
    <row r="404" spans="1:8" ht="21">
      <c r="A404" s="186" t="s">
        <v>74</v>
      </c>
      <c r="B404" s="187"/>
      <c r="C404" s="186"/>
      <c r="D404" s="188"/>
      <c r="E404" s="189" t="s">
        <v>179</v>
      </c>
      <c r="F404" s="190"/>
      <c r="G404" s="190"/>
      <c r="H404" s="190"/>
    </row>
    <row r="405" spans="6:8" ht="21">
      <c r="F405" s="184"/>
      <c r="G405" s="191"/>
      <c r="H405" s="192" t="s">
        <v>63</v>
      </c>
    </row>
    <row r="406" spans="1:8" ht="21">
      <c r="A406" s="181" t="s">
        <v>373</v>
      </c>
      <c r="B406" s="193"/>
      <c r="C406" s="193"/>
      <c r="D406" s="193"/>
      <c r="E406" s="193"/>
      <c r="F406" s="181"/>
      <c r="G406" s="194"/>
      <c r="H406" s="289">
        <f>'[7]มี.ค. 57'!$M$664</f>
        <v>5095101.62</v>
      </c>
    </row>
    <row r="407" spans="1:8" ht="21">
      <c r="A407" s="181" t="s">
        <v>75</v>
      </c>
      <c r="B407" s="193"/>
      <c r="C407" s="193"/>
      <c r="D407" s="193"/>
      <c r="E407" s="193"/>
      <c r="F407" s="184"/>
      <c r="G407" s="195"/>
      <c r="H407" s="290"/>
    </row>
    <row r="408" spans="1:8" ht="21">
      <c r="A408" s="196" t="s">
        <v>76</v>
      </c>
      <c r="B408" s="197"/>
      <c r="C408" s="197" t="s">
        <v>77</v>
      </c>
      <c r="D408" s="197"/>
      <c r="E408" s="197" t="s">
        <v>78</v>
      </c>
      <c r="F408" s="198"/>
      <c r="G408" s="195"/>
      <c r="H408" s="290"/>
    </row>
    <row r="409" spans="1:8" ht="21">
      <c r="A409" s="199" t="s">
        <v>91</v>
      </c>
      <c r="B409" s="200"/>
      <c r="C409" s="199" t="s">
        <v>91</v>
      </c>
      <c r="D409" s="200"/>
      <c r="E409" s="199" t="s">
        <v>91</v>
      </c>
      <c r="F409" s="200"/>
      <c r="G409" s="201"/>
      <c r="H409" s="291"/>
    </row>
    <row r="410" spans="1:9" ht="21">
      <c r="A410" s="181" t="s">
        <v>154</v>
      </c>
      <c r="B410" s="193"/>
      <c r="C410" s="193"/>
      <c r="D410" s="193"/>
      <c r="E410" s="193"/>
      <c r="F410" s="184"/>
      <c r="G410" s="195"/>
      <c r="H410" s="289">
        <f>SUM(E412:E413)</f>
        <v>156930</v>
      </c>
      <c r="I410" s="202"/>
    </row>
    <row r="411" spans="1:8" ht="21">
      <c r="A411" s="196" t="s">
        <v>79</v>
      </c>
      <c r="B411" s="197"/>
      <c r="C411" s="196" t="s">
        <v>80</v>
      </c>
      <c r="D411" s="197"/>
      <c r="E411" s="196" t="s">
        <v>78</v>
      </c>
      <c r="F411" s="198"/>
      <c r="G411" s="195"/>
      <c r="H411" s="290"/>
    </row>
    <row r="412" spans="1:8" ht="21">
      <c r="A412" s="273">
        <v>9586755</v>
      </c>
      <c r="B412" s="204"/>
      <c r="C412" s="399" t="s">
        <v>371</v>
      </c>
      <c r="D412" s="204"/>
      <c r="E412" s="350">
        <v>6930</v>
      </c>
      <c r="F412" s="206"/>
      <c r="G412" s="207"/>
      <c r="H412" s="291"/>
    </row>
    <row r="413" spans="1:8" ht="21">
      <c r="A413" s="273">
        <v>9586757</v>
      </c>
      <c r="B413" s="204"/>
      <c r="C413" s="399" t="s">
        <v>372</v>
      </c>
      <c r="D413" s="204"/>
      <c r="E413" s="350">
        <v>150000</v>
      </c>
      <c r="F413" s="206"/>
      <c r="G413" s="207"/>
      <c r="H413" s="291"/>
    </row>
    <row r="414" spans="1:8" ht="21">
      <c r="A414" s="353"/>
      <c r="B414" s="398"/>
      <c r="C414" s="353"/>
      <c r="D414" s="398"/>
      <c r="E414" s="354"/>
      <c r="F414" s="198"/>
      <c r="G414" s="195"/>
      <c r="H414" s="290"/>
    </row>
    <row r="415" spans="1:8" ht="21">
      <c r="A415" s="181" t="s">
        <v>155</v>
      </c>
      <c r="F415" s="184"/>
      <c r="G415" s="195"/>
      <c r="H415" s="290"/>
    </row>
    <row r="416" spans="1:8" ht="21">
      <c r="A416" s="213" t="s">
        <v>81</v>
      </c>
      <c r="F416" s="184"/>
      <c r="G416" s="195"/>
      <c r="H416" s="290"/>
    </row>
    <row r="417" spans="1:8" ht="21">
      <c r="A417" s="199" t="s">
        <v>91</v>
      </c>
      <c r="B417" s="200"/>
      <c r="C417" s="199" t="s">
        <v>91</v>
      </c>
      <c r="D417" s="200"/>
      <c r="E417" s="199" t="s">
        <v>91</v>
      </c>
      <c r="F417" s="214"/>
      <c r="G417" s="195"/>
      <c r="H417" s="294"/>
    </row>
    <row r="418" spans="1:8" ht="21.75" thickBot="1">
      <c r="A418" s="215" t="str">
        <f>A406</f>
        <v>ยอดคงเหลือตามรายงานธนาคาร ณ  วันที่  31  มีนาคม  2557</v>
      </c>
      <c r="B418" s="190"/>
      <c r="C418" s="190"/>
      <c r="D418" s="190"/>
      <c r="E418" s="190"/>
      <c r="F418" s="190"/>
      <c r="G418" s="216"/>
      <c r="H418" s="295">
        <f>H406-H410</f>
        <v>4938171.62</v>
      </c>
    </row>
    <row r="419" spans="1:8" ht="21.75" thickTop="1">
      <c r="A419" s="181" t="s">
        <v>39</v>
      </c>
      <c r="D419" s="217"/>
      <c r="E419" s="193" t="s">
        <v>156</v>
      </c>
      <c r="G419" s="184"/>
      <c r="H419" s="296"/>
    </row>
    <row r="420" spans="1:8" ht="21">
      <c r="A420" s="731" t="s">
        <v>276</v>
      </c>
      <c r="B420" s="731"/>
      <c r="C420" s="731"/>
      <c r="D420" s="183"/>
      <c r="E420" s="730" t="s">
        <v>157</v>
      </c>
      <c r="F420" s="731"/>
      <c r="G420" s="731"/>
      <c r="H420" s="731"/>
    </row>
    <row r="421" spans="1:8" ht="21">
      <c r="A421" s="731" t="s">
        <v>277</v>
      </c>
      <c r="B421" s="731"/>
      <c r="C421" s="731"/>
      <c r="D421" s="183"/>
      <c r="E421" s="730" t="s">
        <v>265</v>
      </c>
      <c r="F421" s="731"/>
      <c r="G421" s="731"/>
      <c r="H421" s="731"/>
    </row>
    <row r="422" spans="1:8" ht="21">
      <c r="A422" s="732" t="s">
        <v>374</v>
      </c>
      <c r="B422" s="732"/>
      <c r="C422" s="732"/>
      <c r="D422" s="219"/>
      <c r="E422" s="733" t="str">
        <f>A422</f>
        <v>วันที่  31  มีนาคม  2557</v>
      </c>
      <c r="F422" s="732"/>
      <c r="G422" s="732"/>
      <c r="H422" s="732"/>
    </row>
    <row r="443" spans="1:5" ht="21">
      <c r="A443" s="181" t="s">
        <v>122</v>
      </c>
      <c r="D443" s="183"/>
      <c r="E443" s="184"/>
    </row>
    <row r="444" spans="1:5" ht="21">
      <c r="A444" s="181" t="s">
        <v>152</v>
      </c>
      <c r="D444" s="183"/>
      <c r="E444" s="185" t="s">
        <v>153</v>
      </c>
    </row>
    <row r="445" spans="1:8" ht="21">
      <c r="A445" s="186" t="s">
        <v>74</v>
      </c>
      <c r="B445" s="187"/>
      <c r="C445" s="186"/>
      <c r="D445" s="188"/>
      <c r="E445" s="189" t="s">
        <v>179</v>
      </c>
      <c r="F445" s="190"/>
      <c r="G445" s="190"/>
      <c r="H445" s="190"/>
    </row>
    <row r="446" spans="6:8" ht="21">
      <c r="F446" s="184"/>
      <c r="G446" s="191"/>
      <c r="H446" s="192" t="s">
        <v>63</v>
      </c>
    </row>
    <row r="447" spans="1:8" ht="21">
      <c r="A447" s="181" t="s">
        <v>379</v>
      </c>
      <c r="B447" s="193"/>
      <c r="C447" s="193"/>
      <c r="D447" s="193"/>
      <c r="E447" s="193"/>
      <c r="F447" s="181"/>
      <c r="G447" s="194"/>
      <c r="H447" s="289">
        <f>'[7]เม.ย 57'!$M$621</f>
        <v>4156179.880000001</v>
      </c>
    </row>
    <row r="448" spans="1:8" ht="21">
      <c r="A448" s="181" t="s">
        <v>75</v>
      </c>
      <c r="B448" s="193"/>
      <c r="C448" s="193"/>
      <c r="D448" s="193"/>
      <c r="E448" s="193"/>
      <c r="F448" s="184"/>
      <c r="G448" s="195"/>
      <c r="H448" s="290"/>
    </row>
    <row r="449" spans="1:8" ht="21">
      <c r="A449" s="196" t="s">
        <v>76</v>
      </c>
      <c r="B449" s="197"/>
      <c r="C449" s="197" t="s">
        <v>77</v>
      </c>
      <c r="D449" s="197"/>
      <c r="E449" s="197" t="s">
        <v>78</v>
      </c>
      <c r="F449" s="198"/>
      <c r="G449" s="195"/>
      <c r="H449" s="290"/>
    </row>
    <row r="450" spans="1:8" ht="21">
      <c r="A450" s="199" t="s">
        <v>91</v>
      </c>
      <c r="B450" s="200"/>
      <c r="C450" s="199" t="s">
        <v>91</v>
      </c>
      <c r="D450" s="200"/>
      <c r="E450" s="199" t="s">
        <v>91</v>
      </c>
      <c r="F450" s="200"/>
      <c r="G450" s="201"/>
      <c r="H450" s="291"/>
    </row>
    <row r="451" spans="1:9" ht="21">
      <c r="A451" s="181" t="s">
        <v>154</v>
      </c>
      <c r="B451" s="193"/>
      <c r="C451" s="193"/>
      <c r="D451" s="193"/>
      <c r="E451" s="193"/>
      <c r="F451" s="184"/>
      <c r="G451" s="195"/>
      <c r="H451" s="289">
        <f>SUM(E453:E453)</f>
        <v>2500</v>
      </c>
      <c r="I451" s="202"/>
    </row>
    <row r="452" spans="1:8" ht="21">
      <c r="A452" s="196" t="s">
        <v>79</v>
      </c>
      <c r="B452" s="197"/>
      <c r="C452" s="196" t="s">
        <v>80</v>
      </c>
      <c r="D452" s="197"/>
      <c r="E452" s="196" t="s">
        <v>78</v>
      </c>
      <c r="F452" s="198"/>
      <c r="G452" s="195"/>
      <c r="H452" s="290"/>
    </row>
    <row r="453" spans="1:8" ht="21">
      <c r="A453" s="273">
        <v>9586781</v>
      </c>
      <c r="B453" s="204"/>
      <c r="C453" s="399" t="s">
        <v>380</v>
      </c>
      <c r="D453" s="204"/>
      <c r="E453" s="350">
        <v>2500</v>
      </c>
      <c r="F453" s="206"/>
      <c r="G453" s="207"/>
      <c r="H453" s="291"/>
    </row>
    <row r="454" spans="1:8" ht="21">
      <c r="A454" s="353"/>
      <c r="B454" s="398"/>
      <c r="C454" s="353"/>
      <c r="D454" s="398"/>
      <c r="E454" s="354"/>
      <c r="F454" s="198"/>
      <c r="G454" s="195"/>
      <c r="H454" s="290"/>
    </row>
    <row r="455" spans="1:8" ht="21">
      <c r="A455" s="181" t="s">
        <v>155</v>
      </c>
      <c r="F455" s="184"/>
      <c r="G455" s="195"/>
      <c r="H455" s="290"/>
    </row>
    <row r="456" spans="1:8" ht="21">
      <c r="A456" s="213" t="s">
        <v>81</v>
      </c>
      <c r="F456" s="184"/>
      <c r="G456" s="195"/>
      <c r="H456" s="290"/>
    </row>
    <row r="457" spans="1:8" ht="21">
      <c r="A457" s="199" t="s">
        <v>91</v>
      </c>
      <c r="B457" s="200"/>
      <c r="C457" s="199" t="s">
        <v>91</v>
      </c>
      <c r="D457" s="200"/>
      <c r="E457" s="199" t="s">
        <v>91</v>
      </c>
      <c r="F457" s="214"/>
      <c r="G457" s="195"/>
      <c r="H457" s="294"/>
    </row>
    <row r="458" spans="1:8" ht="21.75" thickBot="1">
      <c r="A458" s="215" t="str">
        <f>A447</f>
        <v>ยอดคงเหลือตามรายงานธนาคาร ณ  วันที่  30  เมษายน  2557</v>
      </c>
      <c r="B458" s="190"/>
      <c r="C458" s="190"/>
      <c r="D458" s="190"/>
      <c r="E458" s="190"/>
      <c r="F458" s="190"/>
      <c r="G458" s="216"/>
      <c r="H458" s="295">
        <f>H447-H451</f>
        <v>4153679.880000001</v>
      </c>
    </row>
    <row r="459" spans="1:8" ht="21.75" thickTop="1">
      <c r="A459" s="181" t="s">
        <v>39</v>
      </c>
      <c r="D459" s="217"/>
      <c r="E459" s="193" t="s">
        <v>156</v>
      </c>
      <c r="G459" s="184"/>
      <c r="H459" s="296"/>
    </row>
    <row r="460" spans="1:8" ht="21">
      <c r="A460" s="731" t="s">
        <v>276</v>
      </c>
      <c r="B460" s="731"/>
      <c r="C460" s="731"/>
      <c r="D460" s="183"/>
      <c r="E460" s="730" t="s">
        <v>157</v>
      </c>
      <c r="F460" s="731"/>
      <c r="G460" s="731"/>
      <c r="H460" s="731"/>
    </row>
    <row r="461" spans="1:8" ht="21">
      <c r="A461" s="731" t="s">
        <v>277</v>
      </c>
      <c r="B461" s="731"/>
      <c r="C461" s="731"/>
      <c r="D461" s="183"/>
      <c r="E461" s="730" t="s">
        <v>265</v>
      </c>
      <c r="F461" s="731"/>
      <c r="G461" s="731"/>
      <c r="H461" s="731"/>
    </row>
    <row r="462" spans="1:8" ht="21">
      <c r="A462" s="732" t="s">
        <v>378</v>
      </c>
      <c r="B462" s="732"/>
      <c r="C462" s="732"/>
      <c r="D462" s="219"/>
      <c r="E462" s="733" t="str">
        <f>A462</f>
        <v>วันที่  30  เมษายน  2557</v>
      </c>
      <c r="F462" s="732"/>
      <c r="G462" s="732"/>
      <c r="H462" s="732"/>
    </row>
    <row r="483" spans="1:5" ht="21">
      <c r="A483" s="181" t="s">
        <v>122</v>
      </c>
      <c r="D483" s="183"/>
      <c r="E483" s="184"/>
    </row>
    <row r="484" spans="1:5" ht="21">
      <c r="A484" s="181" t="s">
        <v>152</v>
      </c>
      <c r="D484" s="183"/>
      <c r="E484" s="185" t="s">
        <v>153</v>
      </c>
    </row>
    <row r="485" spans="1:8" ht="21">
      <c r="A485" s="186" t="s">
        <v>74</v>
      </c>
      <c r="B485" s="187"/>
      <c r="C485" s="186"/>
      <c r="D485" s="188"/>
      <c r="E485" s="189" t="s">
        <v>179</v>
      </c>
      <c r="F485" s="190"/>
      <c r="G485" s="190"/>
      <c r="H485" s="190"/>
    </row>
    <row r="486" spans="6:8" ht="21">
      <c r="F486" s="184"/>
      <c r="G486" s="191"/>
      <c r="H486" s="192" t="s">
        <v>63</v>
      </c>
    </row>
    <row r="487" spans="1:8" ht="21">
      <c r="A487" s="181" t="s">
        <v>418</v>
      </c>
      <c r="B487" s="193"/>
      <c r="C487" s="193"/>
      <c r="D487" s="193"/>
      <c r="E487" s="193"/>
      <c r="F487" s="181"/>
      <c r="G487" s="194"/>
      <c r="H487" s="289">
        <f>'[7]ก.ค.57'!$M$492</f>
        <v>1228340.4800000011</v>
      </c>
    </row>
    <row r="488" spans="1:8" ht="21">
      <c r="A488" s="181" t="s">
        <v>75</v>
      </c>
      <c r="B488" s="193"/>
      <c r="C488" s="193"/>
      <c r="D488" s="193"/>
      <c r="E488" s="193"/>
      <c r="F488" s="184"/>
      <c r="G488" s="195"/>
      <c r="H488" s="290"/>
    </row>
    <row r="489" spans="1:8" ht="21">
      <c r="A489" s="196" t="s">
        <v>76</v>
      </c>
      <c r="B489" s="197"/>
      <c r="C489" s="197" t="s">
        <v>77</v>
      </c>
      <c r="D489" s="197"/>
      <c r="E489" s="197" t="s">
        <v>78</v>
      </c>
      <c r="F489" s="198"/>
      <c r="G489" s="195"/>
      <c r="H489" s="290"/>
    </row>
    <row r="490" spans="1:8" ht="21">
      <c r="A490" s="199" t="s">
        <v>91</v>
      </c>
      <c r="B490" s="200"/>
      <c r="C490" s="199" t="s">
        <v>91</v>
      </c>
      <c r="D490" s="200"/>
      <c r="E490" s="199" t="s">
        <v>91</v>
      </c>
      <c r="F490" s="200"/>
      <c r="G490" s="201"/>
      <c r="H490" s="291"/>
    </row>
    <row r="491" spans="1:9" ht="21">
      <c r="A491" s="181" t="s">
        <v>154</v>
      </c>
      <c r="B491" s="193"/>
      <c r="C491" s="193"/>
      <c r="D491" s="193"/>
      <c r="E491" s="193"/>
      <c r="F491" s="184"/>
      <c r="G491" s="195"/>
      <c r="H491" s="289">
        <f>SUM(E493:E495)</f>
        <v>15925</v>
      </c>
      <c r="I491" s="202"/>
    </row>
    <row r="492" spans="1:8" ht="21">
      <c r="A492" s="196" t="s">
        <v>79</v>
      </c>
      <c r="B492" s="197"/>
      <c r="C492" s="196" t="s">
        <v>80</v>
      </c>
      <c r="D492" s="197"/>
      <c r="E492" s="196" t="s">
        <v>78</v>
      </c>
      <c r="F492" s="198"/>
      <c r="G492" s="195"/>
      <c r="H492" s="290"/>
    </row>
    <row r="493" spans="1:8" ht="21">
      <c r="A493" s="478" t="s">
        <v>419</v>
      </c>
      <c r="B493" s="197"/>
      <c r="C493" s="273">
        <v>3494633</v>
      </c>
      <c r="D493" s="197"/>
      <c r="E493" s="350">
        <v>5000</v>
      </c>
      <c r="F493" s="198"/>
      <c r="G493" s="195"/>
      <c r="H493" s="290"/>
    </row>
    <row r="494" spans="1:8" ht="21">
      <c r="A494" s="478" t="s">
        <v>419</v>
      </c>
      <c r="B494" s="197"/>
      <c r="C494" s="273">
        <v>3494641</v>
      </c>
      <c r="D494" s="197"/>
      <c r="E494" s="350">
        <v>3500</v>
      </c>
      <c r="F494" s="198"/>
      <c r="G494" s="195"/>
      <c r="H494" s="290"/>
    </row>
    <row r="495" spans="1:8" ht="21">
      <c r="A495" s="478" t="s">
        <v>420</v>
      </c>
      <c r="B495" s="197"/>
      <c r="C495" s="273">
        <v>3494644</v>
      </c>
      <c r="D495" s="197"/>
      <c r="E495" s="350">
        <v>7425</v>
      </c>
      <c r="F495" s="198"/>
      <c r="G495" s="195"/>
      <c r="H495" s="290"/>
    </row>
    <row r="496" spans="1:8" ht="21">
      <c r="A496" s="353"/>
      <c r="B496" s="398"/>
      <c r="C496" s="353"/>
      <c r="D496" s="398"/>
      <c r="E496" s="354"/>
      <c r="F496" s="198"/>
      <c r="G496" s="195"/>
      <c r="H496" s="290"/>
    </row>
    <row r="497" spans="1:8" ht="21">
      <c r="A497" s="181" t="s">
        <v>155</v>
      </c>
      <c r="F497" s="184"/>
      <c r="G497" s="195"/>
      <c r="H497" s="290"/>
    </row>
    <row r="498" spans="1:8" ht="21">
      <c r="A498" s="213" t="s">
        <v>81</v>
      </c>
      <c r="F498" s="184"/>
      <c r="G498" s="195"/>
      <c r="H498" s="290"/>
    </row>
    <row r="499" spans="1:8" ht="21">
      <c r="A499" s="199" t="s">
        <v>91</v>
      </c>
      <c r="B499" s="200"/>
      <c r="C499" s="199" t="s">
        <v>91</v>
      </c>
      <c r="D499" s="200"/>
      <c r="E499" s="199" t="s">
        <v>91</v>
      </c>
      <c r="F499" s="214"/>
      <c r="G499" s="195"/>
      <c r="H499" s="294"/>
    </row>
    <row r="500" spans="1:8" ht="21.75" thickBot="1">
      <c r="A500" s="215" t="str">
        <f>A487</f>
        <v>ยอดคงเหลือตามรายงานธนาคาร ณ  วันที่  31 กรกฎาคม  2557</v>
      </c>
      <c r="B500" s="190"/>
      <c r="C500" s="190"/>
      <c r="D500" s="190"/>
      <c r="E500" s="190"/>
      <c r="F500" s="190"/>
      <c r="G500" s="216"/>
      <c r="H500" s="295">
        <f>H487-H491</f>
        <v>1212415.4800000011</v>
      </c>
    </row>
    <row r="501" spans="1:8" ht="21.75" thickTop="1">
      <c r="A501" s="181" t="s">
        <v>39</v>
      </c>
      <c r="D501" s="217"/>
      <c r="E501" s="193" t="s">
        <v>156</v>
      </c>
      <c r="G501" s="184"/>
      <c r="H501" s="296"/>
    </row>
    <row r="502" spans="1:8" ht="21">
      <c r="A502" s="731" t="s">
        <v>276</v>
      </c>
      <c r="B502" s="731"/>
      <c r="C502" s="731"/>
      <c r="D502" s="183"/>
      <c r="E502" s="730" t="s">
        <v>157</v>
      </c>
      <c r="F502" s="731"/>
      <c r="G502" s="731"/>
      <c r="H502" s="731"/>
    </row>
    <row r="503" spans="1:8" ht="21">
      <c r="A503" s="731" t="s">
        <v>277</v>
      </c>
      <c r="B503" s="731"/>
      <c r="C503" s="731"/>
      <c r="D503" s="183"/>
      <c r="E503" s="730" t="s">
        <v>265</v>
      </c>
      <c r="F503" s="731"/>
      <c r="G503" s="731"/>
      <c r="H503" s="731"/>
    </row>
    <row r="504" spans="1:8" ht="21">
      <c r="A504" s="732" t="s">
        <v>412</v>
      </c>
      <c r="B504" s="732"/>
      <c r="C504" s="732"/>
      <c r="D504" s="219"/>
      <c r="E504" s="733" t="str">
        <f>A504</f>
        <v>วันที่  31 กรกฎาคม  2557</v>
      </c>
      <c r="F504" s="732"/>
      <c r="G504" s="732"/>
      <c r="H504" s="732"/>
    </row>
    <row r="523" spans="1:5" ht="21">
      <c r="A523" s="181" t="s">
        <v>122</v>
      </c>
      <c r="D523" s="183"/>
      <c r="E523" s="184"/>
    </row>
    <row r="524" spans="1:5" ht="21">
      <c r="A524" s="181" t="s">
        <v>152</v>
      </c>
      <c r="D524" s="183"/>
      <c r="E524" s="185" t="s">
        <v>153</v>
      </c>
    </row>
    <row r="525" spans="1:8" ht="21">
      <c r="A525" s="186" t="s">
        <v>74</v>
      </c>
      <c r="B525" s="187"/>
      <c r="C525" s="186"/>
      <c r="D525" s="188"/>
      <c r="E525" s="189" t="s">
        <v>179</v>
      </c>
      <c r="F525" s="190"/>
      <c r="G525" s="190"/>
      <c r="H525" s="190"/>
    </row>
    <row r="526" spans="6:8" ht="21">
      <c r="F526" s="184"/>
      <c r="G526" s="191"/>
      <c r="H526" s="192" t="s">
        <v>63</v>
      </c>
    </row>
    <row r="527" spans="1:8" ht="21">
      <c r="A527" s="181" t="s">
        <v>425</v>
      </c>
      <c r="B527" s="193"/>
      <c r="C527" s="193"/>
      <c r="D527" s="193"/>
      <c r="E527" s="193"/>
      <c r="F527" s="181"/>
      <c r="G527" s="194"/>
      <c r="H527" s="289">
        <f>'[7]ส.ค.57'!$M$707</f>
        <v>1565562.2400000012</v>
      </c>
    </row>
    <row r="528" spans="1:8" ht="21">
      <c r="A528" s="181" t="s">
        <v>75</v>
      </c>
      <c r="B528" s="193"/>
      <c r="C528" s="193"/>
      <c r="D528" s="193"/>
      <c r="E528" s="193"/>
      <c r="F528" s="184"/>
      <c r="G528" s="195"/>
      <c r="H528" s="290"/>
    </row>
    <row r="529" spans="1:8" ht="21">
      <c r="A529" s="196" t="s">
        <v>76</v>
      </c>
      <c r="B529" s="197"/>
      <c r="C529" s="197" t="s">
        <v>77</v>
      </c>
      <c r="D529" s="197"/>
      <c r="E529" s="197" t="s">
        <v>78</v>
      </c>
      <c r="F529" s="198"/>
      <c r="G529" s="195"/>
      <c r="H529" s="290"/>
    </row>
    <row r="530" spans="1:8" ht="21">
      <c r="A530" s="199" t="s">
        <v>91</v>
      </c>
      <c r="B530" s="200"/>
      <c r="C530" s="199" t="s">
        <v>91</v>
      </c>
      <c r="D530" s="200"/>
      <c r="E530" s="199" t="s">
        <v>91</v>
      </c>
      <c r="F530" s="200"/>
      <c r="G530" s="201"/>
      <c r="H530" s="291"/>
    </row>
    <row r="531" spans="1:9" ht="21">
      <c r="A531" s="181" t="s">
        <v>154</v>
      </c>
      <c r="B531" s="193"/>
      <c r="C531" s="193"/>
      <c r="D531" s="193"/>
      <c r="E531" s="193"/>
      <c r="F531" s="184"/>
      <c r="G531" s="195"/>
      <c r="H531" s="289">
        <f>SUM(E533:E533)</f>
        <v>350</v>
      </c>
      <c r="I531" s="202"/>
    </row>
    <row r="532" spans="1:8" ht="21">
      <c r="A532" s="196" t="s">
        <v>79</v>
      </c>
      <c r="B532" s="197"/>
      <c r="C532" s="196" t="s">
        <v>80</v>
      </c>
      <c r="D532" s="197"/>
      <c r="E532" s="196" t="s">
        <v>78</v>
      </c>
      <c r="F532" s="198"/>
      <c r="G532" s="195"/>
      <c r="H532" s="290"/>
    </row>
    <row r="533" spans="1:8" ht="21">
      <c r="A533" s="302" t="s">
        <v>426</v>
      </c>
      <c r="B533" s="197"/>
      <c r="C533" s="273">
        <v>3494652</v>
      </c>
      <c r="D533" s="197"/>
      <c r="E533" s="350">
        <v>350</v>
      </c>
      <c r="F533" s="198"/>
      <c r="G533" s="195"/>
      <c r="H533" s="290"/>
    </row>
    <row r="534" spans="1:8" ht="21">
      <c r="A534" s="353"/>
      <c r="B534" s="398"/>
      <c r="C534" s="353"/>
      <c r="D534" s="398"/>
      <c r="E534" s="354"/>
      <c r="F534" s="198"/>
      <c r="G534" s="195"/>
      <c r="H534" s="290"/>
    </row>
    <row r="535" spans="1:8" ht="21">
      <c r="A535" s="181" t="s">
        <v>155</v>
      </c>
      <c r="F535" s="184"/>
      <c r="G535" s="195"/>
      <c r="H535" s="290"/>
    </row>
    <row r="536" spans="1:8" ht="21">
      <c r="A536" s="213" t="s">
        <v>81</v>
      </c>
      <c r="F536" s="184"/>
      <c r="G536" s="195"/>
      <c r="H536" s="290"/>
    </row>
    <row r="537" spans="1:8" ht="21">
      <c r="A537" s="199" t="s">
        <v>91</v>
      </c>
      <c r="B537" s="200"/>
      <c r="C537" s="199" t="s">
        <v>91</v>
      </c>
      <c r="D537" s="200"/>
      <c r="E537" s="199" t="s">
        <v>91</v>
      </c>
      <c r="F537" s="214"/>
      <c r="G537" s="195"/>
      <c r="H537" s="294"/>
    </row>
    <row r="538" spans="1:8" ht="21.75" thickBot="1">
      <c r="A538" s="215" t="str">
        <f>A527</f>
        <v>ยอดคงเหลือตามรายงานธนาคาร ณ  วันที่  31 สิงหาคม  2557</v>
      </c>
      <c r="B538" s="190"/>
      <c r="C538" s="190"/>
      <c r="D538" s="190"/>
      <c r="E538" s="190"/>
      <c r="F538" s="190"/>
      <c r="G538" s="216"/>
      <c r="H538" s="295">
        <f>H527-H531</f>
        <v>1565212.2400000012</v>
      </c>
    </row>
    <row r="539" spans="1:8" ht="21.75" thickTop="1">
      <c r="A539" s="181" t="s">
        <v>39</v>
      </c>
      <c r="D539" s="217"/>
      <c r="E539" s="193" t="s">
        <v>156</v>
      </c>
      <c r="G539" s="184"/>
      <c r="H539" s="296"/>
    </row>
    <row r="540" spans="1:8" ht="21">
      <c r="A540" s="731" t="s">
        <v>276</v>
      </c>
      <c r="B540" s="731"/>
      <c r="C540" s="731"/>
      <c r="D540" s="183"/>
      <c r="E540" s="730" t="s">
        <v>157</v>
      </c>
      <c r="F540" s="731"/>
      <c r="G540" s="731"/>
      <c r="H540" s="731"/>
    </row>
    <row r="541" spans="1:8" ht="21">
      <c r="A541" s="731" t="s">
        <v>277</v>
      </c>
      <c r="B541" s="731"/>
      <c r="C541" s="731"/>
      <c r="D541" s="183"/>
      <c r="E541" s="730" t="s">
        <v>265</v>
      </c>
      <c r="F541" s="731"/>
      <c r="G541" s="731"/>
      <c r="H541" s="731"/>
    </row>
    <row r="542" spans="1:8" ht="21">
      <c r="A542" s="732" t="s">
        <v>421</v>
      </c>
      <c r="B542" s="732"/>
      <c r="C542" s="732"/>
      <c r="D542" s="219"/>
      <c r="E542" s="733" t="str">
        <f>A542</f>
        <v>วันที่  31 สิงหาคม  2557</v>
      </c>
      <c r="F542" s="732"/>
      <c r="G542" s="732"/>
      <c r="H542" s="732"/>
    </row>
    <row r="563" spans="1:5" ht="21">
      <c r="A563" s="181" t="s">
        <v>122</v>
      </c>
      <c r="D563" s="183"/>
      <c r="E563" s="184"/>
    </row>
    <row r="564" spans="1:5" ht="21">
      <c r="A564" s="181" t="s">
        <v>152</v>
      </c>
      <c r="D564" s="183"/>
      <c r="E564" s="185" t="s">
        <v>153</v>
      </c>
    </row>
    <row r="565" spans="1:8" ht="21">
      <c r="A565" s="186" t="s">
        <v>74</v>
      </c>
      <c r="B565" s="187"/>
      <c r="C565" s="186"/>
      <c r="D565" s="188"/>
      <c r="E565" s="189" t="s">
        <v>179</v>
      </c>
      <c r="F565" s="190"/>
      <c r="G565" s="190"/>
      <c r="H565" s="190"/>
    </row>
    <row r="566" spans="6:8" ht="21">
      <c r="F566" s="184"/>
      <c r="G566" s="191"/>
      <c r="H566" s="192" t="s">
        <v>63</v>
      </c>
    </row>
    <row r="567" spans="1:8" ht="21">
      <c r="A567" s="181" t="s">
        <v>431</v>
      </c>
      <c r="B567" s="193"/>
      <c r="C567" s="193"/>
      <c r="D567" s="193"/>
      <c r="E567" s="193"/>
      <c r="F567" s="181"/>
      <c r="G567" s="194"/>
      <c r="H567" s="289">
        <f>'[7]ก.ย 57 '!$M$793</f>
        <v>876534.0300000011</v>
      </c>
    </row>
    <row r="568" spans="1:8" ht="21">
      <c r="A568" s="181" t="s">
        <v>75</v>
      </c>
      <c r="B568" s="193"/>
      <c r="C568" s="193"/>
      <c r="D568" s="193"/>
      <c r="E568" s="193"/>
      <c r="F568" s="184"/>
      <c r="G568" s="195"/>
      <c r="H568" s="290"/>
    </row>
    <row r="569" spans="1:8" ht="21">
      <c r="A569" s="196" t="s">
        <v>76</v>
      </c>
      <c r="B569" s="197"/>
      <c r="C569" s="197" t="s">
        <v>77</v>
      </c>
      <c r="D569" s="197"/>
      <c r="E569" s="197" t="s">
        <v>78</v>
      </c>
      <c r="F569" s="198"/>
      <c r="G569" s="195"/>
      <c r="H569" s="290"/>
    </row>
    <row r="570" spans="1:8" ht="21">
      <c r="A570" s="199" t="s">
        <v>91</v>
      </c>
      <c r="B570" s="200"/>
      <c r="C570" s="199" t="s">
        <v>91</v>
      </c>
      <c r="D570" s="200"/>
      <c r="E570" s="199" t="s">
        <v>91</v>
      </c>
      <c r="F570" s="200"/>
      <c r="G570" s="201"/>
      <c r="H570" s="291"/>
    </row>
    <row r="571" spans="1:9" ht="21">
      <c r="A571" s="181" t="s">
        <v>154</v>
      </c>
      <c r="B571" s="193"/>
      <c r="C571" s="193"/>
      <c r="D571" s="193"/>
      <c r="E571" s="193"/>
      <c r="F571" s="184"/>
      <c r="G571" s="195"/>
      <c r="H571" s="289">
        <f>SUM(E573:E576)</f>
        <v>39581.57</v>
      </c>
      <c r="I571" s="202"/>
    </row>
    <row r="572" spans="1:8" ht="21">
      <c r="A572" s="196" t="s">
        <v>79</v>
      </c>
      <c r="B572" s="197"/>
      <c r="C572" s="196" t="s">
        <v>80</v>
      </c>
      <c r="D572" s="197"/>
      <c r="E572" s="196" t="s">
        <v>78</v>
      </c>
      <c r="F572" s="198"/>
      <c r="G572" s="195"/>
      <c r="H572" s="290"/>
    </row>
    <row r="573" spans="1:8" ht="21">
      <c r="A573" s="273" t="s">
        <v>434</v>
      </c>
      <c r="B573" s="197"/>
      <c r="C573" s="273">
        <v>3494669</v>
      </c>
      <c r="D573" s="197"/>
      <c r="E573" s="350">
        <v>7000</v>
      </c>
      <c r="F573" s="198"/>
      <c r="G573" s="195"/>
      <c r="H573" s="290"/>
    </row>
    <row r="574" spans="1:8" ht="21">
      <c r="A574" s="273" t="s">
        <v>434</v>
      </c>
      <c r="B574" s="197"/>
      <c r="C574" s="273">
        <v>3494670</v>
      </c>
      <c r="D574" s="197"/>
      <c r="E574" s="350">
        <v>3950.1</v>
      </c>
      <c r="F574" s="198"/>
      <c r="G574" s="195"/>
      <c r="H574" s="290"/>
    </row>
    <row r="575" spans="1:8" ht="21">
      <c r="A575" s="273" t="s">
        <v>434</v>
      </c>
      <c r="B575" s="197"/>
      <c r="C575" s="273">
        <v>3494671</v>
      </c>
      <c r="D575" s="197"/>
      <c r="E575" s="350">
        <v>19117.89</v>
      </c>
      <c r="F575" s="198"/>
      <c r="G575" s="195"/>
      <c r="H575" s="290"/>
    </row>
    <row r="576" spans="1:8" ht="21">
      <c r="A576" s="273" t="s">
        <v>434</v>
      </c>
      <c r="B576" s="197"/>
      <c r="C576" s="273">
        <v>3494672</v>
      </c>
      <c r="D576" s="197"/>
      <c r="E576" s="350">
        <v>9513.58</v>
      </c>
      <c r="F576" s="198"/>
      <c r="G576" s="195"/>
      <c r="H576" s="290"/>
    </row>
    <row r="577" spans="1:8" ht="21">
      <c r="A577" s="196"/>
      <c r="B577" s="197"/>
      <c r="C577" s="196"/>
      <c r="D577" s="197"/>
      <c r="E577" s="196"/>
      <c r="F577" s="198"/>
      <c r="G577" s="195"/>
      <c r="H577" s="290"/>
    </row>
    <row r="578" spans="1:8" ht="21">
      <c r="A578" s="196"/>
      <c r="B578" s="197"/>
      <c r="C578" s="196"/>
      <c r="D578" s="197"/>
      <c r="E578" s="196"/>
      <c r="F578" s="198"/>
      <c r="G578" s="195"/>
      <c r="H578" s="290"/>
    </row>
    <row r="579" spans="1:8" ht="21">
      <c r="A579" s="503"/>
      <c r="B579" s="197"/>
      <c r="C579" s="276"/>
      <c r="D579" s="197"/>
      <c r="E579" s="354"/>
      <c r="F579" s="198"/>
      <c r="G579" s="195"/>
      <c r="H579" s="290"/>
    </row>
    <row r="580" spans="1:8" ht="21">
      <c r="A580" s="503"/>
      <c r="B580" s="197"/>
      <c r="C580" s="276"/>
      <c r="D580" s="197"/>
      <c r="E580" s="354"/>
      <c r="F580" s="198"/>
      <c r="G580" s="195"/>
      <c r="H580" s="290"/>
    </row>
    <row r="581" spans="1:8" ht="21">
      <c r="A581" s="353"/>
      <c r="B581" s="398"/>
      <c r="C581" s="353"/>
      <c r="D581" s="398"/>
      <c r="E581" s="354"/>
      <c r="F581" s="198"/>
      <c r="G581" s="195"/>
      <c r="H581" s="290"/>
    </row>
    <row r="582" spans="1:8" ht="21">
      <c r="A582" s="181" t="s">
        <v>155</v>
      </c>
      <c r="F582" s="184"/>
      <c r="G582" s="195"/>
      <c r="H582" s="290"/>
    </row>
    <row r="583" spans="1:8" ht="21">
      <c r="A583" s="213" t="s">
        <v>81</v>
      </c>
      <c r="F583" s="184"/>
      <c r="G583" s="195"/>
      <c r="H583" s="290"/>
    </row>
    <row r="584" spans="1:8" ht="21">
      <c r="A584" s="199" t="s">
        <v>91</v>
      </c>
      <c r="B584" s="200"/>
      <c r="C584" s="199" t="s">
        <v>91</v>
      </c>
      <c r="D584" s="200"/>
      <c r="E584" s="199" t="s">
        <v>91</v>
      </c>
      <c r="F584" s="214"/>
      <c r="G584" s="195"/>
      <c r="H584" s="294"/>
    </row>
    <row r="585" spans="1:8" ht="21.75" thickBot="1">
      <c r="A585" s="215" t="str">
        <f>A567</f>
        <v>ยอดคงเหลือตามรายงานธนาคาร ณ  วันที่  30  กันยายน  2557</v>
      </c>
      <c r="B585" s="190"/>
      <c r="C585" s="190"/>
      <c r="D585" s="190"/>
      <c r="E585" s="190"/>
      <c r="F585" s="190"/>
      <c r="G585" s="216"/>
      <c r="H585" s="295">
        <f>H567-H571</f>
        <v>836952.4600000011</v>
      </c>
    </row>
    <row r="586" spans="1:8" ht="21.75" thickTop="1">
      <c r="A586" s="181" t="s">
        <v>39</v>
      </c>
      <c r="D586" s="217"/>
      <c r="E586" s="193" t="s">
        <v>156</v>
      </c>
      <c r="G586" s="184"/>
      <c r="H586" s="296"/>
    </row>
    <row r="587" spans="1:8" ht="21">
      <c r="A587" s="731" t="s">
        <v>276</v>
      </c>
      <c r="B587" s="731"/>
      <c r="C587" s="731"/>
      <c r="D587" s="183"/>
      <c r="E587" s="730" t="s">
        <v>157</v>
      </c>
      <c r="F587" s="731"/>
      <c r="G587" s="731"/>
      <c r="H587" s="731"/>
    </row>
    <row r="588" spans="1:8" ht="21">
      <c r="A588" s="731" t="s">
        <v>277</v>
      </c>
      <c r="B588" s="731"/>
      <c r="C588" s="731"/>
      <c r="D588" s="183"/>
      <c r="E588" s="730" t="s">
        <v>265</v>
      </c>
      <c r="F588" s="731"/>
      <c r="G588" s="731"/>
      <c r="H588" s="731"/>
    </row>
    <row r="589" spans="1:8" ht="21">
      <c r="A589" s="732" t="s">
        <v>430</v>
      </c>
      <c r="B589" s="732"/>
      <c r="C589" s="732"/>
      <c r="D589" s="219"/>
      <c r="E589" s="733" t="str">
        <f>A589</f>
        <v>วันที่  30 กันยายน  2557</v>
      </c>
      <c r="F589" s="732"/>
      <c r="G589" s="732"/>
      <c r="H589" s="732"/>
    </row>
    <row r="594" ht="21">
      <c r="Q594" s="182" t="s">
        <v>435</v>
      </c>
    </row>
    <row r="603" spans="1:5" ht="21">
      <c r="A603" s="181" t="s">
        <v>122</v>
      </c>
      <c r="D603" s="183"/>
      <c r="E603" s="184"/>
    </row>
    <row r="604" spans="1:5" ht="21">
      <c r="A604" s="181" t="s">
        <v>152</v>
      </c>
      <c r="D604" s="183"/>
      <c r="E604" s="185" t="s">
        <v>153</v>
      </c>
    </row>
    <row r="605" spans="1:8" ht="21">
      <c r="A605" s="186" t="s">
        <v>74</v>
      </c>
      <c r="B605" s="187"/>
      <c r="C605" s="186"/>
      <c r="D605" s="188"/>
      <c r="E605" s="189" t="s">
        <v>179</v>
      </c>
      <c r="F605" s="190"/>
      <c r="G605" s="190"/>
      <c r="H605" s="190"/>
    </row>
    <row r="606" spans="6:8" ht="21">
      <c r="F606" s="184"/>
      <c r="G606" s="191"/>
      <c r="H606" s="192" t="s">
        <v>63</v>
      </c>
    </row>
    <row r="607" spans="1:8" ht="21">
      <c r="A607" s="181" t="s">
        <v>603</v>
      </c>
      <c r="B607" s="193"/>
      <c r="C607" s="193"/>
      <c r="D607" s="193"/>
      <c r="E607" s="193"/>
      <c r="F607" s="181"/>
      <c r="G607" s="194"/>
      <c r="H607" s="289">
        <f>'[8]ธ ค 57'!$M$879</f>
        <v>1638496.1900000002</v>
      </c>
    </row>
    <row r="608" spans="1:8" ht="21">
      <c r="A608" s="181" t="s">
        <v>75</v>
      </c>
      <c r="B608" s="193"/>
      <c r="C608" s="193"/>
      <c r="D608" s="193"/>
      <c r="E608" s="193"/>
      <c r="F608" s="184"/>
      <c r="G608" s="195"/>
      <c r="H608" s="290"/>
    </row>
    <row r="609" spans="1:8" ht="21">
      <c r="A609" s="196" t="s">
        <v>76</v>
      </c>
      <c r="B609" s="197"/>
      <c r="C609" s="197" t="s">
        <v>77</v>
      </c>
      <c r="D609" s="197"/>
      <c r="E609" s="197" t="s">
        <v>78</v>
      </c>
      <c r="F609" s="198"/>
      <c r="G609" s="195"/>
      <c r="H609" s="290"/>
    </row>
    <row r="610" spans="1:8" ht="21">
      <c r="A610" s="199" t="s">
        <v>91</v>
      </c>
      <c r="B610" s="200"/>
      <c r="C610" s="199" t="s">
        <v>91</v>
      </c>
      <c r="D610" s="200"/>
      <c r="E610" s="199" t="s">
        <v>91</v>
      </c>
      <c r="F610" s="200"/>
      <c r="G610" s="201"/>
      <c r="H610" s="291"/>
    </row>
    <row r="611" spans="1:9" ht="21">
      <c r="A611" s="181" t="s">
        <v>154</v>
      </c>
      <c r="B611" s="193"/>
      <c r="C611" s="193"/>
      <c r="D611" s="193"/>
      <c r="E611" s="193"/>
      <c r="F611" s="184"/>
      <c r="G611" s="195"/>
      <c r="H611" s="289">
        <f>SUM(E613:E616)</f>
        <v>26433</v>
      </c>
      <c r="I611" s="202"/>
    </row>
    <row r="612" spans="1:8" ht="21">
      <c r="A612" s="196" t="s">
        <v>79</v>
      </c>
      <c r="B612" s="197"/>
      <c r="C612" s="196" t="s">
        <v>80</v>
      </c>
      <c r="D612" s="197"/>
      <c r="E612" s="196" t="s">
        <v>78</v>
      </c>
      <c r="F612" s="198"/>
      <c r="G612" s="195"/>
      <c r="H612" s="290"/>
    </row>
    <row r="613" spans="1:8" ht="21">
      <c r="A613" s="467" t="s">
        <v>605</v>
      </c>
      <c r="B613" s="197"/>
      <c r="C613" s="273">
        <v>3494716</v>
      </c>
      <c r="D613" s="197"/>
      <c r="E613" s="350">
        <v>8415</v>
      </c>
      <c r="F613" s="198"/>
      <c r="G613" s="195"/>
      <c r="H613" s="290"/>
    </row>
    <row r="614" spans="1:8" ht="21">
      <c r="A614" s="467" t="s">
        <v>605</v>
      </c>
      <c r="B614" s="197"/>
      <c r="C614" s="273">
        <v>3494717</v>
      </c>
      <c r="D614" s="197"/>
      <c r="E614" s="350">
        <v>8415</v>
      </c>
      <c r="F614" s="198"/>
      <c r="G614" s="195"/>
      <c r="H614" s="290"/>
    </row>
    <row r="615" spans="1:8" ht="21">
      <c r="A615" s="467" t="s">
        <v>605</v>
      </c>
      <c r="B615" s="197"/>
      <c r="C615" s="273">
        <v>3494718</v>
      </c>
      <c r="D615" s="197"/>
      <c r="E615" s="350">
        <v>8415</v>
      </c>
      <c r="F615" s="198"/>
      <c r="G615" s="195"/>
      <c r="H615" s="290"/>
    </row>
    <row r="616" spans="1:8" ht="21">
      <c r="A616" s="273" t="s">
        <v>605</v>
      </c>
      <c r="B616" s="197"/>
      <c r="C616" s="273">
        <v>3494722</v>
      </c>
      <c r="D616" s="197"/>
      <c r="E616" s="350">
        <v>1188</v>
      </c>
      <c r="F616" s="198"/>
      <c r="G616" s="195"/>
      <c r="H616" s="290"/>
    </row>
    <row r="617" spans="1:8" ht="21">
      <c r="A617" s="196"/>
      <c r="B617" s="197"/>
      <c r="C617" s="196"/>
      <c r="D617" s="197"/>
      <c r="E617" s="196"/>
      <c r="F617" s="198"/>
      <c r="G617" s="195"/>
      <c r="H617" s="290"/>
    </row>
    <row r="618" spans="1:8" ht="21">
      <c r="A618" s="196"/>
      <c r="B618" s="197"/>
      <c r="C618" s="196"/>
      <c r="D618" s="197"/>
      <c r="E618" s="196"/>
      <c r="F618" s="198"/>
      <c r="G618" s="195"/>
      <c r="H618" s="290"/>
    </row>
    <row r="619" spans="1:8" ht="21">
      <c r="A619" s="503"/>
      <c r="B619" s="197"/>
      <c r="C619" s="276"/>
      <c r="D619" s="197"/>
      <c r="E619" s="354"/>
      <c r="F619" s="198"/>
      <c r="G619" s="195"/>
      <c r="H619" s="290"/>
    </row>
    <row r="620" spans="1:8" ht="21">
      <c r="A620" s="503"/>
      <c r="B620" s="197"/>
      <c r="C620" s="276"/>
      <c r="D620" s="197"/>
      <c r="E620" s="354"/>
      <c r="F620" s="198"/>
      <c r="G620" s="195"/>
      <c r="H620" s="290"/>
    </row>
    <row r="621" spans="1:8" ht="21">
      <c r="A621" s="353"/>
      <c r="B621" s="398"/>
      <c r="C621" s="353"/>
      <c r="D621" s="398"/>
      <c r="E621" s="354"/>
      <c r="F621" s="198"/>
      <c r="G621" s="195"/>
      <c r="H621" s="290"/>
    </row>
    <row r="622" spans="1:8" ht="21">
      <c r="A622" s="181" t="s">
        <v>155</v>
      </c>
      <c r="F622" s="184"/>
      <c r="G622" s="195"/>
      <c r="H622" s="290"/>
    </row>
    <row r="623" spans="1:8" ht="21">
      <c r="A623" s="213" t="s">
        <v>81</v>
      </c>
      <c r="F623" s="184"/>
      <c r="G623" s="195"/>
      <c r="H623" s="290"/>
    </row>
    <row r="624" spans="1:8" ht="21">
      <c r="A624" s="199" t="s">
        <v>91</v>
      </c>
      <c r="B624" s="200"/>
      <c r="C624" s="199" t="s">
        <v>91</v>
      </c>
      <c r="D624" s="200"/>
      <c r="E624" s="199" t="s">
        <v>91</v>
      </c>
      <c r="F624" s="214"/>
      <c r="G624" s="195"/>
      <c r="H624" s="294"/>
    </row>
    <row r="625" spans="1:8" ht="21.75" thickBot="1">
      <c r="A625" s="215" t="str">
        <f>A607</f>
        <v>ยอดคงเหลือตามรายงานธนาคาร ณ  วันที่  31 ธันวามคม  2557</v>
      </c>
      <c r="B625" s="190"/>
      <c r="C625" s="190"/>
      <c r="D625" s="190"/>
      <c r="E625" s="190"/>
      <c r="F625" s="190"/>
      <c r="G625" s="216"/>
      <c r="H625" s="295">
        <f>H607-H611</f>
        <v>1612063.1900000002</v>
      </c>
    </row>
    <row r="626" spans="1:8" ht="21.75" thickTop="1">
      <c r="A626" s="181" t="s">
        <v>39</v>
      </c>
      <c r="D626" s="217"/>
      <c r="E626" s="193" t="s">
        <v>156</v>
      </c>
      <c r="G626" s="184"/>
      <c r="H626" s="296"/>
    </row>
    <row r="627" spans="1:8" ht="21">
      <c r="A627" s="678" t="s">
        <v>452</v>
      </c>
      <c r="B627" s="679"/>
      <c r="C627" s="679"/>
      <c r="D627" s="183"/>
      <c r="E627" s="730" t="s">
        <v>157</v>
      </c>
      <c r="F627" s="731"/>
      <c r="G627" s="731"/>
      <c r="H627" s="731"/>
    </row>
    <row r="628" spans="1:8" ht="21">
      <c r="A628" s="678" t="s">
        <v>453</v>
      </c>
      <c r="B628" s="679"/>
      <c r="C628" s="679"/>
      <c r="D628" s="183"/>
      <c r="E628" s="730" t="s">
        <v>265</v>
      </c>
      <c r="F628" s="731"/>
      <c r="G628" s="731"/>
      <c r="H628" s="731"/>
    </row>
    <row r="629" spans="1:8" ht="21">
      <c r="A629" s="732" t="s">
        <v>604</v>
      </c>
      <c r="B629" s="732"/>
      <c r="C629" s="732"/>
      <c r="D629" s="219"/>
      <c r="E629" s="733" t="str">
        <f>A629</f>
        <v>วันที่  31 ธันวามคม  2557</v>
      </c>
      <c r="F629" s="732"/>
      <c r="G629" s="732"/>
      <c r="H629" s="732"/>
    </row>
    <row r="643" spans="1:5" ht="21">
      <c r="A643" s="181" t="s">
        <v>122</v>
      </c>
      <c r="D643" s="183"/>
      <c r="E643" s="184"/>
    </row>
    <row r="644" spans="1:5" ht="21">
      <c r="A644" s="181" t="s">
        <v>152</v>
      </c>
      <c r="D644" s="183"/>
      <c r="E644" s="185" t="s">
        <v>153</v>
      </c>
    </row>
    <row r="645" spans="1:8" ht="21">
      <c r="A645" s="186" t="s">
        <v>74</v>
      </c>
      <c r="B645" s="187"/>
      <c r="C645" s="186"/>
      <c r="D645" s="188"/>
      <c r="E645" s="189" t="s">
        <v>179</v>
      </c>
      <c r="F645" s="190"/>
      <c r="G645" s="190"/>
      <c r="H645" s="190"/>
    </row>
    <row r="646" spans="6:8" ht="21">
      <c r="F646" s="184"/>
      <c r="G646" s="191"/>
      <c r="H646" s="192" t="s">
        <v>63</v>
      </c>
    </row>
    <row r="647" spans="1:8" ht="21">
      <c r="A647" s="181" t="s">
        <v>798</v>
      </c>
      <c r="B647" s="193"/>
      <c r="C647" s="193"/>
      <c r="D647" s="193"/>
      <c r="E647" s="193"/>
      <c r="F647" s="181"/>
      <c r="G647" s="194"/>
      <c r="H647" s="289">
        <f>'[8]มี ค. 58'!$M$965</f>
        <v>2749101.32</v>
      </c>
    </row>
    <row r="648" spans="1:8" ht="21">
      <c r="A648" s="181" t="s">
        <v>75</v>
      </c>
      <c r="B648" s="193"/>
      <c r="C648" s="193"/>
      <c r="D648" s="193"/>
      <c r="E648" s="193"/>
      <c r="F648" s="184"/>
      <c r="G648" s="195"/>
      <c r="H648" s="290"/>
    </row>
    <row r="649" spans="1:8" ht="21">
      <c r="A649" s="196" t="s">
        <v>76</v>
      </c>
      <c r="B649" s="197"/>
      <c r="C649" s="197" t="s">
        <v>77</v>
      </c>
      <c r="D649" s="197"/>
      <c r="E649" s="197" t="s">
        <v>78</v>
      </c>
      <c r="F649" s="198"/>
      <c r="G649" s="195"/>
      <c r="H649" s="290"/>
    </row>
    <row r="650" spans="1:8" ht="21">
      <c r="A650" s="199" t="s">
        <v>91</v>
      </c>
      <c r="B650" s="200"/>
      <c r="C650" s="199" t="s">
        <v>91</v>
      </c>
      <c r="D650" s="200"/>
      <c r="E650" s="199" t="s">
        <v>91</v>
      </c>
      <c r="F650" s="200"/>
      <c r="G650" s="201"/>
      <c r="H650" s="291"/>
    </row>
    <row r="651" spans="1:9" ht="21">
      <c r="A651" s="181" t="s">
        <v>154</v>
      </c>
      <c r="B651" s="193"/>
      <c r="C651" s="193"/>
      <c r="D651" s="193"/>
      <c r="E651" s="193"/>
      <c r="F651" s="184"/>
      <c r="G651" s="195"/>
      <c r="H651" s="289">
        <f>SUM(E653:E654)</f>
        <v>30475</v>
      </c>
      <c r="I651" s="202"/>
    </row>
    <row r="652" spans="1:8" ht="21">
      <c r="A652" s="196" t="s">
        <v>79</v>
      </c>
      <c r="B652" s="197"/>
      <c r="C652" s="196" t="s">
        <v>80</v>
      </c>
      <c r="D652" s="197"/>
      <c r="E652" s="196" t="s">
        <v>78</v>
      </c>
      <c r="F652" s="198"/>
      <c r="G652" s="195"/>
      <c r="H652" s="290"/>
    </row>
    <row r="653" spans="1:8" ht="21">
      <c r="A653" s="302" t="s">
        <v>799</v>
      </c>
      <c r="B653" s="197"/>
      <c r="C653" s="273">
        <v>3494749</v>
      </c>
      <c r="D653" s="197"/>
      <c r="E653" s="350">
        <v>775</v>
      </c>
      <c r="F653" s="198"/>
      <c r="G653" s="195"/>
      <c r="H653" s="290"/>
    </row>
    <row r="654" spans="1:8" ht="21">
      <c r="A654" s="478" t="s">
        <v>800</v>
      </c>
      <c r="B654" s="197"/>
      <c r="C654" s="273">
        <v>3494761</v>
      </c>
      <c r="D654" s="197"/>
      <c r="E654" s="350">
        <v>29700</v>
      </c>
      <c r="F654" s="198"/>
      <c r="G654" s="195"/>
      <c r="H654" s="290"/>
    </row>
    <row r="655" spans="1:8" ht="21">
      <c r="A655" s="196"/>
      <c r="B655" s="197"/>
      <c r="C655" s="196"/>
      <c r="D655" s="197"/>
      <c r="E655" s="196"/>
      <c r="F655" s="198"/>
      <c r="G655" s="195"/>
      <c r="H655" s="290"/>
    </row>
    <row r="656" spans="1:8" ht="21">
      <c r="A656" s="196"/>
      <c r="B656" s="197"/>
      <c r="C656" s="196"/>
      <c r="D656" s="197"/>
      <c r="E656" s="196"/>
      <c r="F656" s="198"/>
      <c r="G656" s="195"/>
      <c r="H656" s="290"/>
    </row>
    <row r="657" spans="1:8" ht="21">
      <c r="A657" s="503"/>
      <c r="B657" s="197"/>
      <c r="C657" s="276"/>
      <c r="D657" s="197"/>
      <c r="E657" s="354"/>
      <c r="F657" s="198"/>
      <c r="G657" s="195"/>
      <c r="H657" s="290"/>
    </row>
    <row r="658" spans="1:8" ht="21">
      <c r="A658" s="503"/>
      <c r="B658" s="197"/>
      <c r="C658" s="276"/>
      <c r="D658" s="197"/>
      <c r="E658" s="354"/>
      <c r="F658" s="198"/>
      <c r="G658" s="195"/>
      <c r="H658" s="290"/>
    </row>
    <row r="659" spans="1:8" ht="21">
      <c r="A659" s="353"/>
      <c r="B659" s="398"/>
      <c r="C659" s="353"/>
      <c r="D659" s="398"/>
      <c r="E659" s="354"/>
      <c r="F659" s="198"/>
      <c r="G659" s="195"/>
      <c r="H659" s="290"/>
    </row>
    <row r="660" spans="1:8" ht="21">
      <c r="A660" s="181" t="s">
        <v>155</v>
      </c>
      <c r="F660" s="184"/>
      <c r="G660" s="195"/>
      <c r="H660" s="290"/>
    </row>
    <row r="661" spans="1:8" ht="21">
      <c r="A661" s="213" t="s">
        <v>81</v>
      </c>
      <c r="F661" s="184"/>
      <c r="G661" s="195"/>
      <c r="H661" s="290"/>
    </row>
    <row r="662" spans="1:8" ht="21">
      <c r="A662" s="199" t="s">
        <v>91</v>
      </c>
      <c r="B662" s="200"/>
      <c r="C662" s="199" t="s">
        <v>91</v>
      </c>
      <c r="D662" s="200"/>
      <c r="E662" s="199" t="s">
        <v>91</v>
      </c>
      <c r="F662" s="214"/>
      <c r="G662" s="195"/>
      <c r="H662" s="294"/>
    </row>
    <row r="663" spans="1:8" ht="21.75" thickBot="1">
      <c r="A663" s="215" t="str">
        <f>A647</f>
        <v>ยอดคงเหลือตามรายงานธนาคาร ณ  วันที่  31 มีนาคม  2558</v>
      </c>
      <c r="B663" s="190"/>
      <c r="C663" s="190"/>
      <c r="D663" s="190"/>
      <c r="E663" s="190"/>
      <c r="F663" s="190"/>
      <c r="G663" s="216"/>
      <c r="H663" s="295">
        <f>H647-H651</f>
        <v>2718626.32</v>
      </c>
    </row>
    <row r="664" spans="1:8" ht="21.75" thickTop="1">
      <c r="A664" s="181" t="s">
        <v>39</v>
      </c>
      <c r="D664" s="217"/>
      <c r="E664" s="193" t="s">
        <v>156</v>
      </c>
      <c r="G664" s="184"/>
      <c r="H664" s="296"/>
    </row>
    <row r="665" spans="1:8" ht="21">
      <c r="A665" s="678" t="s">
        <v>452</v>
      </c>
      <c r="B665" s="679"/>
      <c r="C665" s="679"/>
      <c r="D665" s="183"/>
      <c r="E665" s="730" t="s">
        <v>157</v>
      </c>
      <c r="F665" s="731"/>
      <c r="G665" s="731"/>
      <c r="H665" s="731"/>
    </row>
    <row r="666" spans="1:8" ht="21">
      <c r="A666" s="678" t="s">
        <v>453</v>
      </c>
      <c r="B666" s="679"/>
      <c r="C666" s="679"/>
      <c r="D666" s="183"/>
      <c r="E666" s="730" t="s">
        <v>265</v>
      </c>
      <c r="F666" s="731"/>
      <c r="G666" s="731"/>
      <c r="H666" s="731"/>
    </row>
    <row r="667" spans="1:8" ht="21">
      <c r="A667" s="732" t="s">
        <v>801</v>
      </c>
      <c r="B667" s="732"/>
      <c r="C667" s="732"/>
      <c r="D667" s="219"/>
      <c r="E667" s="733" t="str">
        <f>A667</f>
        <v>วันที่  31 มีนาคม  2558</v>
      </c>
      <c r="F667" s="732"/>
      <c r="G667" s="732"/>
      <c r="H667" s="732"/>
    </row>
    <row r="683" spans="1:5" ht="21">
      <c r="A683" s="181" t="s">
        <v>122</v>
      </c>
      <c r="D683" s="183"/>
      <c r="E683" s="184"/>
    </row>
    <row r="684" spans="1:5" ht="21">
      <c r="A684" s="181" t="s">
        <v>152</v>
      </c>
      <c r="D684" s="183"/>
      <c r="E684" s="185" t="s">
        <v>153</v>
      </c>
    </row>
    <row r="685" spans="1:8" ht="21">
      <c r="A685" s="186" t="s">
        <v>74</v>
      </c>
      <c r="B685" s="187"/>
      <c r="C685" s="186"/>
      <c r="D685" s="188"/>
      <c r="E685" s="189" t="s">
        <v>179</v>
      </c>
      <c r="F685" s="190"/>
      <c r="G685" s="190"/>
      <c r="H685" s="190"/>
    </row>
    <row r="686" spans="6:8" ht="21">
      <c r="F686" s="184"/>
      <c r="G686" s="191"/>
      <c r="H686" s="192" t="s">
        <v>63</v>
      </c>
    </row>
    <row r="687" spans="1:8" ht="21">
      <c r="A687" s="181" t="s">
        <v>829</v>
      </c>
      <c r="B687" s="193"/>
      <c r="C687" s="193"/>
      <c r="D687" s="193"/>
      <c r="E687" s="193"/>
      <c r="F687" s="181"/>
      <c r="G687" s="194"/>
      <c r="H687" s="289">
        <f>'[8]เม ษ 58'!$M$750</f>
        <v>1757131.8499999996</v>
      </c>
    </row>
    <row r="688" spans="1:8" ht="21">
      <c r="A688" s="181" t="s">
        <v>75</v>
      </c>
      <c r="B688" s="193"/>
      <c r="C688" s="193"/>
      <c r="D688" s="193"/>
      <c r="E688" s="193"/>
      <c r="F688" s="184"/>
      <c r="G688" s="195"/>
      <c r="H688" s="290"/>
    </row>
    <row r="689" spans="1:8" ht="21">
      <c r="A689" s="196" t="s">
        <v>76</v>
      </c>
      <c r="B689" s="197"/>
      <c r="C689" s="197" t="s">
        <v>77</v>
      </c>
      <c r="D689" s="197"/>
      <c r="E689" s="197" t="s">
        <v>78</v>
      </c>
      <c r="F689" s="198"/>
      <c r="G689" s="195"/>
      <c r="H689" s="290"/>
    </row>
    <row r="690" spans="1:8" ht="21">
      <c r="A690" s="199" t="s">
        <v>91</v>
      </c>
      <c r="B690" s="200"/>
      <c r="C690" s="199" t="s">
        <v>91</v>
      </c>
      <c r="D690" s="200"/>
      <c r="E690" s="199" t="s">
        <v>91</v>
      </c>
      <c r="F690" s="200"/>
      <c r="G690" s="201"/>
      <c r="H690" s="291"/>
    </row>
    <row r="691" spans="1:9" ht="21">
      <c r="A691" s="181" t="s">
        <v>154</v>
      </c>
      <c r="B691" s="193"/>
      <c r="C691" s="193"/>
      <c r="D691" s="193"/>
      <c r="E691" s="193"/>
      <c r="F691" s="184"/>
      <c r="G691" s="195"/>
      <c r="H691" s="289">
        <f>SUM(E693:E694)</f>
        <v>4758</v>
      </c>
      <c r="I691" s="202"/>
    </row>
    <row r="692" spans="1:8" ht="21">
      <c r="A692" s="196" t="s">
        <v>79</v>
      </c>
      <c r="B692" s="197"/>
      <c r="C692" s="196" t="s">
        <v>80</v>
      </c>
      <c r="D692" s="197"/>
      <c r="E692" s="196" t="s">
        <v>78</v>
      </c>
      <c r="F692" s="198"/>
      <c r="G692" s="195"/>
      <c r="H692" s="290"/>
    </row>
    <row r="693" spans="1:8" ht="21">
      <c r="A693" s="478" t="s">
        <v>831</v>
      </c>
      <c r="B693" s="197"/>
      <c r="C693" s="273">
        <v>3494782</v>
      </c>
      <c r="D693" s="197"/>
      <c r="E693" s="350">
        <v>600</v>
      </c>
      <c r="F693" s="198"/>
      <c r="G693" s="195"/>
      <c r="H693" s="290"/>
    </row>
    <row r="694" spans="1:8" ht="21">
      <c r="A694" s="478" t="s">
        <v>831</v>
      </c>
      <c r="B694" s="197"/>
      <c r="C694" s="273">
        <v>3494783</v>
      </c>
      <c r="D694" s="197"/>
      <c r="E694" s="350">
        <v>4158</v>
      </c>
      <c r="F694" s="198"/>
      <c r="G694" s="195"/>
      <c r="H694" s="290"/>
    </row>
    <row r="695" spans="1:8" ht="21">
      <c r="A695" s="196"/>
      <c r="B695" s="197"/>
      <c r="C695" s="196"/>
      <c r="D695" s="197"/>
      <c r="E695" s="196"/>
      <c r="F695" s="198"/>
      <c r="G695" s="195"/>
      <c r="H695" s="290"/>
    </row>
    <row r="696" spans="1:8" ht="21">
      <c r="A696" s="196"/>
      <c r="B696" s="197"/>
      <c r="C696" s="196"/>
      <c r="D696" s="197"/>
      <c r="E696" s="196"/>
      <c r="F696" s="198"/>
      <c r="G696" s="195"/>
      <c r="H696" s="290"/>
    </row>
    <row r="697" spans="1:8" ht="21">
      <c r="A697" s="503"/>
      <c r="B697" s="197"/>
      <c r="C697" s="276"/>
      <c r="D697" s="197"/>
      <c r="E697" s="354"/>
      <c r="F697" s="198"/>
      <c r="G697" s="195"/>
      <c r="H697" s="290"/>
    </row>
    <row r="698" spans="1:8" ht="21">
      <c r="A698" s="503"/>
      <c r="B698" s="197"/>
      <c r="C698" s="276"/>
      <c r="D698" s="197"/>
      <c r="E698" s="354"/>
      <c r="F698" s="198"/>
      <c r="G698" s="195"/>
      <c r="H698" s="290"/>
    </row>
    <row r="699" spans="1:8" ht="21">
      <c r="A699" s="353"/>
      <c r="B699" s="398"/>
      <c r="C699" s="353"/>
      <c r="D699" s="398"/>
      <c r="E699" s="354"/>
      <c r="F699" s="198"/>
      <c r="G699" s="195"/>
      <c r="H699" s="290"/>
    </row>
    <row r="700" spans="1:8" ht="21">
      <c r="A700" s="181" t="s">
        <v>155</v>
      </c>
      <c r="F700" s="184"/>
      <c r="G700" s="195"/>
      <c r="H700" s="290"/>
    </row>
    <row r="701" spans="1:8" ht="21">
      <c r="A701" s="213" t="s">
        <v>81</v>
      </c>
      <c r="F701" s="184"/>
      <c r="G701" s="195"/>
      <c r="H701" s="290"/>
    </row>
    <row r="702" spans="1:8" ht="21">
      <c r="A702" s="199" t="s">
        <v>91</v>
      </c>
      <c r="B702" s="200"/>
      <c r="C702" s="199" t="s">
        <v>91</v>
      </c>
      <c r="D702" s="200"/>
      <c r="E702" s="199" t="s">
        <v>91</v>
      </c>
      <c r="F702" s="214"/>
      <c r="G702" s="195"/>
      <c r="H702" s="294"/>
    </row>
    <row r="703" spans="1:8" ht="21.75" thickBot="1">
      <c r="A703" s="215" t="str">
        <f>A687</f>
        <v>ยอดคงเหลือตามรายงานธนาคาร ณ  วันที่  30 เมษายน  2558</v>
      </c>
      <c r="B703" s="190"/>
      <c r="C703" s="190"/>
      <c r="D703" s="190"/>
      <c r="E703" s="190"/>
      <c r="F703" s="190"/>
      <c r="G703" s="216"/>
      <c r="H703" s="295">
        <f>H687-H691</f>
        <v>1752373.8499999996</v>
      </c>
    </row>
    <row r="704" spans="1:8" ht="21.75" thickTop="1">
      <c r="A704" s="181" t="s">
        <v>39</v>
      </c>
      <c r="D704" s="217"/>
      <c r="E704" s="193" t="s">
        <v>156</v>
      </c>
      <c r="G704" s="184"/>
      <c r="H704" s="296"/>
    </row>
    <row r="705" spans="1:8" ht="21">
      <c r="A705" s="678" t="s">
        <v>452</v>
      </c>
      <c r="B705" s="679"/>
      <c r="C705" s="679"/>
      <c r="D705" s="183"/>
      <c r="E705" s="730" t="s">
        <v>157</v>
      </c>
      <c r="F705" s="731"/>
      <c r="G705" s="731"/>
      <c r="H705" s="731"/>
    </row>
    <row r="706" spans="1:8" ht="21">
      <c r="A706" s="678" t="s">
        <v>453</v>
      </c>
      <c r="B706" s="679"/>
      <c r="C706" s="679"/>
      <c r="D706" s="183"/>
      <c r="E706" s="730" t="s">
        <v>265</v>
      </c>
      <c r="F706" s="731"/>
      <c r="G706" s="731"/>
      <c r="H706" s="731"/>
    </row>
    <row r="707" spans="1:8" ht="21">
      <c r="A707" s="732" t="s">
        <v>830</v>
      </c>
      <c r="B707" s="732"/>
      <c r="C707" s="732"/>
      <c r="D707" s="219"/>
      <c r="E707" s="733" t="str">
        <f>A707</f>
        <v>วันที่  30  เมษายน  2558</v>
      </c>
      <c r="F707" s="732"/>
      <c r="G707" s="732"/>
      <c r="H707" s="732"/>
    </row>
  </sheetData>
  <sheetProtection/>
  <mergeCells count="116">
    <mergeCell ref="A665:C665"/>
    <mergeCell ref="E665:H665"/>
    <mergeCell ref="A666:C666"/>
    <mergeCell ref="E666:H666"/>
    <mergeCell ref="A667:C667"/>
    <mergeCell ref="E667:H667"/>
    <mergeCell ref="A627:C627"/>
    <mergeCell ref="E627:H627"/>
    <mergeCell ref="A628:C628"/>
    <mergeCell ref="E628:H628"/>
    <mergeCell ref="A629:C629"/>
    <mergeCell ref="E629:H629"/>
    <mergeCell ref="A540:C540"/>
    <mergeCell ref="E540:H540"/>
    <mergeCell ref="A541:C541"/>
    <mergeCell ref="E541:H541"/>
    <mergeCell ref="A542:C542"/>
    <mergeCell ref="E542:H542"/>
    <mergeCell ref="A502:C502"/>
    <mergeCell ref="E502:H502"/>
    <mergeCell ref="A503:C503"/>
    <mergeCell ref="E503:H503"/>
    <mergeCell ref="A504:C504"/>
    <mergeCell ref="E504:H504"/>
    <mergeCell ref="A379:C379"/>
    <mergeCell ref="E379:H379"/>
    <mergeCell ref="A380:C380"/>
    <mergeCell ref="E380:H380"/>
    <mergeCell ref="A381:C381"/>
    <mergeCell ref="E381:H381"/>
    <mergeCell ref="A342:C342"/>
    <mergeCell ref="E342:H342"/>
    <mergeCell ref="A343:C343"/>
    <mergeCell ref="E343:H343"/>
    <mergeCell ref="A344:C344"/>
    <mergeCell ref="E344:H344"/>
    <mergeCell ref="A267:C267"/>
    <mergeCell ref="E267:H267"/>
    <mergeCell ref="A268:C268"/>
    <mergeCell ref="E268:H268"/>
    <mergeCell ref="A269:C269"/>
    <mergeCell ref="E269:H269"/>
    <mergeCell ref="A101:C101"/>
    <mergeCell ref="E101:H101"/>
    <mergeCell ref="A102:C102"/>
    <mergeCell ref="E102:H102"/>
    <mergeCell ref="A103:C103"/>
    <mergeCell ref="E103:H103"/>
    <mergeCell ref="A27:C27"/>
    <mergeCell ref="E27:H27"/>
    <mergeCell ref="A28:C28"/>
    <mergeCell ref="E28:H28"/>
    <mergeCell ref="A29:C29"/>
    <mergeCell ref="E29:H29"/>
    <mergeCell ref="A67:C67"/>
    <mergeCell ref="E67:H67"/>
    <mergeCell ref="A68:C68"/>
    <mergeCell ref="E68:H68"/>
    <mergeCell ref="A69:C69"/>
    <mergeCell ref="E69:H69"/>
    <mergeCell ref="A135:C135"/>
    <mergeCell ref="E135:H135"/>
    <mergeCell ref="A136:C136"/>
    <mergeCell ref="E136:H136"/>
    <mergeCell ref="A137:C137"/>
    <mergeCell ref="E137:H137"/>
    <mergeCell ref="C156:C159"/>
    <mergeCell ref="A168:C168"/>
    <mergeCell ref="E168:H168"/>
    <mergeCell ref="A169:C169"/>
    <mergeCell ref="E169:H169"/>
    <mergeCell ref="A170:C170"/>
    <mergeCell ref="E170:H170"/>
    <mergeCell ref="A196:C196"/>
    <mergeCell ref="E196:H196"/>
    <mergeCell ref="A197:C197"/>
    <mergeCell ref="E197:H197"/>
    <mergeCell ref="A198:C198"/>
    <mergeCell ref="E198:H198"/>
    <mergeCell ref="C215:C216"/>
    <mergeCell ref="A225:C225"/>
    <mergeCell ref="E225:H225"/>
    <mergeCell ref="A226:C226"/>
    <mergeCell ref="E226:H226"/>
    <mergeCell ref="A227:C227"/>
    <mergeCell ref="E227:H227"/>
    <mergeCell ref="A307:C307"/>
    <mergeCell ref="E307:H307"/>
    <mergeCell ref="A308:C308"/>
    <mergeCell ref="E308:H308"/>
    <mergeCell ref="A309:C309"/>
    <mergeCell ref="E309:H309"/>
    <mergeCell ref="A420:C420"/>
    <mergeCell ref="E420:H420"/>
    <mergeCell ref="A421:C421"/>
    <mergeCell ref="E421:H421"/>
    <mergeCell ref="A422:C422"/>
    <mergeCell ref="E422:H422"/>
    <mergeCell ref="A460:C460"/>
    <mergeCell ref="E460:H460"/>
    <mergeCell ref="A461:C461"/>
    <mergeCell ref="E461:H461"/>
    <mergeCell ref="A462:C462"/>
    <mergeCell ref="E462:H462"/>
    <mergeCell ref="A587:C587"/>
    <mergeCell ref="E587:H587"/>
    <mergeCell ref="A588:C588"/>
    <mergeCell ref="E588:H588"/>
    <mergeCell ref="A589:C589"/>
    <mergeCell ref="E589:H589"/>
    <mergeCell ref="A705:C705"/>
    <mergeCell ref="E705:H705"/>
    <mergeCell ref="A706:C706"/>
    <mergeCell ref="E706:H706"/>
    <mergeCell ref="A707:C707"/>
    <mergeCell ref="E707:H707"/>
  </mergeCells>
  <printOptions horizontalCentered="1"/>
  <pageMargins left="0.748031496062992" right="0.14" top="0.23" bottom="0.25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J783"/>
  <sheetViews>
    <sheetView zoomScalePageLayoutView="0" workbookViewId="0" topLeftCell="A769">
      <selection activeCell="M779" sqref="M779"/>
    </sheetView>
  </sheetViews>
  <sheetFormatPr defaultColWidth="9.140625" defaultRowHeight="21.75"/>
  <cols>
    <col min="1" max="1" width="17.7109375" style="182" customWidth="1"/>
    <col min="2" max="2" width="2.7109375" style="182" customWidth="1"/>
    <col min="3" max="3" width="20.7109375" style="182" customWidth="1"/>
    <col min="4" max="4" width="2.7109375" style="182" customWidth="1"/>
    <col min="5" max="5" width="17.7109375" style="182" customWidth="1"/>
    <col min="6" max="7" width="1.7109375" style="182" customWidth="1"/>
    <col min="8" max="8" width="20.7109375" style="182" customWidth="1"/>
    <col min="9" max="9" width="9.140625" style="182" customWidth="1"/>
    <col min="10" max="10" width="12.421875" style="182" bestFit="1" customWidth="1"/>
    <col min="11" max="16384" width="9.140625" style="182" customWidth="1"/>
  </cols>
  <sheetData>
    <row r="1" spans="1:5" ht="21">
      <c r="A1" s="193" t="s">
        <v>122</v>
      </c>
      <c r="D1" s="183"/>
      <c r="E1" s="184"/>
    </row>
    <row r="2" spans="1:5" ht="21">
      <c r="A2" s="193" t="s">
        <v>152</v>
      </c>
      <c r="D2" s="183"/>
      <c r="E2" s="185" t="s">
        <v>158</v>
      </c>
    </row>
    <row r="3" spans="1:8" ht="21">
      <c r="A3" s="186" t="s">
        <v>74</v>
      </c>
      <c r="B3" s="187"/>
      <c r="C3" s="186"/>
      <c r="D3" s="188"/>
      <c r="E3" s="189" t="s">
        <v>159</v>
      </c>
      <c r="F3" s="190"/>
      <c r="G3" s="190"/>
      <c r="H3" s="190"/>
    </row>
    <row r="4" spans="6:8" ht="21">
      <c r="F4" s="183"/>
      <c r="H4" s="241" t="s">
        <v>63</v>
      </c>
    </row>
    <row r="5" spans="1:8" ht="21">
      <c r="A5" s="181" t="s">
        <v>463</v>
      </c>
      <c r="B5" s="193"/>
      <c r="C5" s="193"/>
      <c r="D5" s="193"/>
      <c r="E5" s="193"/>
      <c r="F5" s="242"/>
      <c r="G5" s="193"/>
      <c r="H5" s="297">
        <f>'[8]ต ค 57 '!$M$539</f>
        <v>1390952.6100000006</v>
      </c>
    </row>
    <row r="6" spans="1:8" ht="21">
      <c r="A6" s="193" t="s">
        <v>75</v>
      </c>
      <c r="B6" s="193"/>
      <c r="C6" s="193"/>
      <c r="D6" s="193"/>
      <c r="E6" s="193"/>
      <c r="F6" s="183"/>
      <c r="H6" s="296"/>
    </row>
    <row r="7" spans="1:8" ht="21">
      <c r="A7" s="197" t="s">
        <v>76</v>
      </c>
      <c r="B7" s="197"/>
      <c r="C7" s="197" t="s">
        <v>77</v>
      </c>
      <c r="D7" s="197"/>
      <c r="E7" s="197" t="s">
        <v>78</v>
      </c>
      <c r="F7" s="243"/>
      <c r="H7" s="296"/>
    </row>
    <row r="8" spans="1:8" ht="21">
      <c r="A8" s="218" t="s">
        <v>91</v>
      </c>
      <c r="B8" s="244"/>
      <c r="C8" s="218" t="s">
        <v>91</v>
      </c>
      <c r="D8" s="244"/>
      <c r="E8" s="218" t="s">
        <v>91</v>
      </c>
      <c r="F8" s="243"/>
      <c r="H8" s="296"/>
    </row>
    <row r="9" spans="1:8" ht="18" customHeight="1">
      <c r="A9" s="245"/>
      <c r="C9" s="245"/>
      <c r="E9" s="245"/>
      <c r="F9" s="183"/>
      <c r="H9" s="291"/>
    </row>
    <row r="10" spans="1:8" ht="21">
      <c r="A10" s="246" t="s">
        <v>154</v>
      </c>
      <c r="B10" s="193"/>
      <c r="C10" s="193"/>
      <c r="D10" s="193"/>
      <c r="E10" s="193"/>
      <c r="F10" s="183"/>
      <c r="H10" s="297">
        <f>SUM(E12:E23)</f>
        <v>576409.5800000001</v>
      </c>
    </row>
    <row r="11" spans="1:8" ht="21">
      <c r="A11" s="196" t="s">
        <v>79</v>
      </c>
      <c r="B11" s="197"/>
      <c r="C11" s="196" t="s">
        <v>80</v>
      </c>
      <c r="D11" s="197"/>
      <c r="E11" s="196" t="s">
        <v>78</v>
      </c>
      <c r="F11" s="243"/>
      <c r="H11" s="290"/>
    </row>
    <row r="12" spans="1:8" ht="21">
      <c r="A12" s="521" t="s">
        <v>464</v>
      </c>
      <c r="B12" s="247"/>
      <c r="C12" s="505">
        <v>10007421</v>
      </c>
      <c r="D12" s="247"/>
      <c r="E12" s="350">
        <v>4554</v>
      </c>
      <c r="F12" s="222"/>
      <c r="G12" s="245"/>
      <c r="H12" s="291"/>
    </row>
    <row r="13" spans="1:8" ht="21">
      <c r="A13" s="741" t="s">
        <v>465</v>
      </c>
      <c r="B13" s="247"/>
      <c r="C13" s="728">
        <v>10007424</v>
      </c>
      <c r="D13" s="247"/>
      <c r="E13" s="350">
        <v>16000</v>
      </c>
      <c r="F13" s="222"/>
      <c r="G13" s="245"/>
      <c r="H13" s="291"/>
    </row>
    <row r="14" spans="1:8" ht="21">
      <c r="A14" s="742"/>
      <c r="B14" s="250"/>
      <c r="C14" s="739"/>
      <c r="D14" s="250"/>
      <c r="E14" s="350">
        <v>6500</v>
      </c>
      <c r="F14" s="222"/>
      <c r="G14" s="245"/>
      <c r="H14" s="291"/>
    </row>
    <row r="15" spans="1:8" ht="21">
      <c r="A15" s="743"/>
      <c r="B15" s="247"/>
      <c r="C15" s="729"/>
      <c r="D15" s="247"/>
      <c r="E15" s="350">
        <v>6500</v>
      </c>
      <c r="F15" s="222"/>
      <c r="G15" s="245"/>
      <c r="H15" s="291"/>
    </row>
    <row r="16" spans="1:8" ht="21">
      <c r="A16" s="741" t="s">
        <v>465</v>
      </c>
      <c r="B16" s="247"/>
      <c r="C16" s="728">
        <v>10007425</v>
      </c>
      <c r="D16" s="247"/>
      <c r="E16" s="350">
        <v>250500</v>
      </c>
      <c r="F16" s="222"/>
      <c r="G16" s="245"/>
      <c r="H16" s="291"/>
    </row>
    <row r="17" spans="1:8" ht="21">
      <c r="A17" s="742"/>
      <c r="B17" s="247"/>
      <c r="C17" s="739"/>
      <c r="D17" s="247"/>
      <c r="E17" s="350">
        <v>145300</v>
      </c>
      <c r="F17" s="222"/>
      <c r="G17" s="245"/>
      <c r="H17" s="291"/>
    </row>
    <row r="18" spans="1:8" ht="21">
      <c r="A18" s="743"/>
      <c r="B18" s="209"/>
      <c r="C18" s="729"/>
      <c r="D18" s="209"/>
      <c r="E18" s="350">
        <v>138000</v>
      </c>
      <c r="F18" s="243"/>
      <c r="H18" s="294"/>
    </row>
    <row r="19" spans="1:8" ht="21">
      <c r="A19" s="741" t="s">
        <v>465</v>
      </c>
      <c r="B19" s="204"/>
      <c r="C19" s="728">
        <v>10007427</v>
      </c>
      <c r="D19" s="204"/>
      <c r="E19" s="350">
        <v>567.1</v>
      </c>
      <c r="F19" s="243"/>
      <c r="H19" s="294"/>
    </row>
    <row r="20" spans="1:8" ht="21">
      <c r="A20" s="742"/>
      <c r="B20" s="204"/>
      <c r="C20" s="739"/>
      <c r="D20" s="204"/>
      <c r="E20" s="350">
        <v>6296.4</v>
      </c>
      <c r="F20" s="243"/>
      <c r="H20" s="294"/>
    </row>
    <row r="21" spans="1:8" ht="21">
      <c r="A21" s="742"/>
      <c r="B21" s="204"/>
      <c r="C21" s="739"/>
      <c r="D21" s="204"/>
      <c r="E21" s="350">
        <v>625.4</v>
      </c>
      <c r="F21" s="243"/>
      <c r="H21" s="294"/>
    </row>
    <row r="22" spans="1:8" ht="21">
      <c r="A22" s="743"/>
      <c r="C22" s="729"/>
      <c r="E22" s="350">
        <v>625.4</v>
      </c>
      <c r="F22" s="183"/>
      <c r="H22" s="296"/>
    </row>
    <row r="23" spans="1:8" ht="21">
      <c r="A23" s="403" t="s">
        <v>465</v>
      </c>
      <c r="C23" s="273">
        <v>10007428</v>
      </c>
      <c r="E23" s="350">
        <v>941.28</v>
      </c>
      <c r="F23" s="183"/>
      <c r="H23" s="296"/>
    </row>
    <row r="24" spans="1:8" ht="21">
      <c r="A24" s="218" t="s">
        <v>91</v>
      </c>
      <c r="B24" s="249"/>
      <c r="C24" s="218" t="s">
        <v>91</v>
      </c>
      <c r="D24" s="244"/>
      <c r="E24" s="218" t="s">
        <v>91</v>
      </c>
      <c r="F24" s="183"/>
      <c r="H24" s="296"/>
    </row>
    <row r="25" spans="1:8" ht="10.5" customHeight="1">
      <c r="A25" s="200"/>
      <c r="B25" s="200"/>
      <c r="C25" s="200"/>
      <c r="D25" s="200"/>
      <c r="E25" s="200"/>
      <c r="F25" s="183"/>
      <c r="H25" s="294"/>
    </row>
    <row r="26" spans="1:8" ht="21">
      <c r="A26" s="215" t="str">
        <f>A5</f>
        <v>ยอดคงเหลือตามรายงานธนาคาร ณ วันที่ 31 ตุลาคม 2557</v>
      </c>
      <c r="B26" s="190"/>
      <c r="C26" s="190"/>
      <c r="D26" s="190"/>
      <c r="E26" s="190"/>
      <c r="F26" s="219"/>
      <c r="G26" s="190"/>
      <c r="H26" s="298">
        <f>H5-H10</f>
        <v>814543.0300000005</v>
      </c>
    </row>
    <row r="27" spans="1:8" ht="21">
      <c r="A27" s="193" t="s">
        <v>39</v>
      </c>
      <c r="D27" s="217"/>
      <c r="E27" s="193" t="s">
        <v>156</v>
      </c>
      <c r="H27" s="296"/>
    </row>
    <row r="28" spans="1:8" ht="21">
      <c r="A28" s="731" t="s">
        <v>452</v>
      </c>
      <c r="B28" s="731"/>
      <c r="C28" s="731"/>
      <c r="D28" s="183"/>
      <c r="E28" s="730" t="s">
        <v>157</v>
      </c>
      <c r="F28" s="740"/>
      <c r="G28" s="740"/>
      <c r="H28" s="740"/>
    </row>
    <row r="29" spans="1:8" ht="21">
      <c r="A29" s="731" t="s">
        <v>92</v>
      </c>
      <c r="B29" s="731"/>
      <c r="C29" s="731"/>
      <c r="D29" s="183"/>
      <c r="E29" s="730" t="s">
        <v>265</v>
      </c>
      <c r="F29" s="740"/>
      <c r="G29" s="740"/>
      <c r="H29" s="740"/>
    </row>
    <row r="30" spans="1:8" ht="21">
      <c r="A30" s="732" t="s">
        <v>439</v>
      </c>
      <c r="B30" s="732"/>
      <c r="C30" s="732"/>
      <c r="D30" s="219"/>
      <c r="E30" s="733" t="str">
        <f>A30</f>
        <v>วันที่ 31 ตุลาคม 2557</v>
      </c>
      <c r="F30" s="732"/>
      <c r="G30" s="732"/>
      <c r="H30" s="732"/>
    </row>
    <row r="42" spans="1:5" ht="21">
      <c r="A42" s="193" t="s">
        <v>122</v>
      </c>
      <c r="D42" s="183"/>
      <c r="E42" s="184"/>
    </row>
    <row r="43" spans="1:5" ht="21">
      <c r="A43" s="193" t="s">
        <v>152</v>
      </c>
      <c r="D43" s="183"/>
      <c r="E43" s="185" t="s">
        <v>158</v>
      </c>
    </row>
    <row r="44" spans="1:8" ht="21">
      <c r="A44" s="186" t="s">
        <v>74</v>
      </c>
      <c r="B44" s="187"/>
      <c r="C44" s="186"/>
      <c r="D44" s="188"/>
      <c r="E44" s="189" t="s">
        <v>159</v>
      </c>
      <c r="F44" s="190"/>
      <c r="G44" s="190"/>
      <c r="H44" s="190"/>
    </row>
    <row r="45" spans="6:8" ht="21">
      <c r="F45" s="183"/>
      <c r="H45" s="241" t="s">
        <v>63</v>
      </c>
    </row>
    <row r="46" spans="1:8" ht="21">
      <c r="A46" s="181" t="s">
        <v>240</v>
      </c>
      <c r="B46" s="193"/>
      <c r="C46" s="193"/>
      <c r="D46" s="193"/>
      <c r="E46" s="193"/>
      <c r="F46" s="242"/>
      <c r="G46" s="193"/>
      <c r="H46" s="297">
        <f>'[1]พ.ย.55'!$M$743</f>
        <v>7275296.779999999</v>
      </c>
    </row>
    <row r="47" spans="1:8" ht="21">
      <c r="A47" s="193" t="s">
        <v>75</v>
      </c>
      <c r="B47" s="193"/>
      <c r="C47" s="193"/>
      <c r="D47" s="193"/>
      <c r="E47" s="193"/>
      <c r="F47" s="183"/>
      <c r="H47" s="296"/>
    </row>
    <row r="48" spans="1:8" ht="21">
      <c r="A48" s="197" t="s">
        <v>76</v>
      </c>
      <c r="B48" s="197"/>
      <c r="C48" s="197" t="s">
        <v>77</v>
      </c>
      <c r="D48" s="197"/>
      <c r="E48" s="197" t="s">
        <v>78</v>
      </c>
      <c r="F48" s="243"/>
      <c r="H48" s="296"/>
    </row>
    <row r="49" spans="1:8" ht="21">
      <c r="A49" s="218" t="s">
        <v>91</v>
      </c>
      <c r="B49" s="244"/>
      <c r="C49" s="218" t="s">
        <v>91</v>
      </c>
      <c r="D49" s="244"/>
      <c r="E49" s="218" t="s">
        <v>91</v>
      </c>
      <c r="F49" s="243"/>
      <c r="H49" s="296"/>
    </row>
    <row r="50" spans="1:8" ht="18" customHeight="1">
      <c r="A50" s="245"/>
      <c r="C50" s="245"/>
      <c r="E50" s="245"/>
      <c r="F50" s="183"/>
      <c r="H50" s="291"/>
    </row>
    <row r="51" spans="1:8" ht="21">
      <c r="A51" s="246" t="s">
        <v>154</v>
      </c>
      <c r="B51" s="193"/>
      <c r="C51" s="193"/>
      <c r="D51" s="193"/>
      <c r="E51" s="193"/>
      <c r="F51" s="183"/>
      <c r="H51" s="297">
        <f>SUM(E53:E58)</f>
        <v>394301.8</v>
      </c>
    </row>
    <row r="52" spans="1:8" ht="21">
      <c r="A52" s="196" t="s">
        <v>79</v>
      </c>
      <c r="B52" s="197"/>
      <c r="C52" s="196" t="s">
        <v>80</v>
      </c>
      <c r="D52" s="197"/>
      <c r="E52" s="196" t="s">
        <v>78</v>
      </c>
      <c r="F52" s="243"/>
      <c r="H52" s="290"/>
    </row>
    <row r="53" spans="1:8" ht="21">
      <c r="A53" s="203" t="s">
        <v>236</v>
      </c>
      <c r="B53" s="247"/>
      <c r="C53" s="221" t="s">
        <v>244</v>
      </c>
      <c r="D53" s="247"/>
      <c r="E53" s="251">
        <v>248300</v>
      </c>
      <c r="F53" s="222"/>
      <c r="G53" s="245"/>
      <c r="H53" s="291"/>
    </row>
    <row r="54" spans="1:8" ht="21">
      <c r="A54" s="203" t="s">
        <v>235</v>
      </c>
      <c r="B54" s="247"/>
      <c r="C54" s="221" t="s">
        <v>245</v>
      </c>
      <c r="D54" s="247"/>
      <c r="E54" s="251">
        <v>13818.4</v>
      </c>
      <c r="F54" s="222"/>
      <c r="G54" s="245"/>
      <c r="H54" s="291"/>
    </row>
    <row r="55" spans="1:8" ht="21">
      <c r="A55" s="203" t="s">
        <v>235</v>
      </c>
      <c r="B55" s="247"/>
      <c r="C55" s="221" t="s">
        <v>245</v>
      </c>
      <c r="D55" s="247"/>
      <c r="E55" s="251">
        <v>62633.4</v>
      </c>
      <c r="F55" s="222"/>
      <c r="G55" s="245"/>
      <c r="H55" s="291"/>
    </row>
    <row r="56" spans="1:8" ht="21">
      <c r="A56" s="203" t="s">
        <v>241</v>
      </c>
      <c r="B56" s="247"/>
      <c r="C56" s="221" t="s">
        <v>246</v>
      </c>
      <c r="D56" s="247"/>
      <c r="E56" s="251">
        <v>25000</v>
      </c>
      <c r="F56" s="222"/>
      <c r="G56" s="245"/>
      <c r="H56" s="291"/>
    </row>
    <row r="57" spans="1:8" ht="21">
      <c r="A57" s="203" t="s">
        <v>241</v>
      </c>
      <c r="B57" s="247"/>
      <c r="C57" s="221" t="s">
        <v>247</v>
      </c>
      <c r="D57" s="247"/>
      <c r="E57" s="251">
        <v>24750</v>
      </c>
      <c r="F57" s="222"/>
      <c r="G57" s="245"/>
      <c r="H57" s="291"/>
    </row>
    <row r="58" spans="1:8" ht="21">
      <c r="A58" s="203" t="s">
        <v>241</v>
      </c>
      <c r="B58" s="247"/>
      <c r="C58" s="221" t="s">
        <v>248</v>
      </c>
      <c r="D58" s="247"/>
      <c r="E58" s="251">
        <v>19800</v>
      </c>
      <c r="F58" s="222"/>
      <c r="G58" s="245"/>
      <c r="H58" s="291"/>
    </row>
    <row r="59" spans="1:8" ht="21">
      <c r="A59" s="208"/>
      <c r="B59" s="209"/>
      <c r="C59" s="210"/>
      <c r="D59" s="209"/>
      <c r="E59" s="293"/>
      <c r="F59" s="243"/>
      <c r="H59" s="294"/>
    </row>
    <row r="60" spans="1:8" ht="21">
      <c r="A60" s="211"/>
      <c r="B60" s="204"/>
      <c r="C60" s="212"/>
      <c r="D60" s="204"/>
      <c r="E60" s="292"/>
      <c r="F60" s="243"/>
      <c r="H60" s="294"/>
    </row>
    <row r="61" spans="1:8" ht="21">
      <c r="A61" s="211"/>
      <c r="B61" s="204"/>
      <c r="C61" s="212"/>
      <c r="D61" s="204"/>
      <c r="E61" s="292"/>
      <c r="F61" s="243"/>
      <c r="H61" s="294"/>
    </row>
    <row r="62" spans="1:8" ht="21">
      <c r="A62" s="211"/>
      <c r="B62" s="204"/>
      <c r="C62" s="212"/>
      <c r="D62" s="204"/>
      <c r="E62" s="292"/>
      <c r="F62" s="243"/>
      <c r="H62" s="294"/>
    </row>
    <row r="63" spans="1:8" ht="21">
      <c r="A63" s="193" t="s">
        <v>155</v>
      </c>
      <c r="F63" s="183"/>
      <c r="H63" s="296"/>
    </row>
    <row r="64" spans="1:8" ht="21">
      <c r="A64" s="248" t="s">
        <v>81</v>
      </c>
      <c r="F64" s="183"/>
      <c r="H64" s="296"/>
    </row>
    <row r="65" spans="1:8" ht="21">
      <c r="A65" s="218" t="s">
        <v>91</v>
      </c>
      <c r="B65" s="249"/>
      <c r="C65" s="218" t="s">
        <v>91</v>
      </c>
      <c r="D65" s="244"/>
      <c r="E65" s="218" t="s">
        <v>91</v>
      </c>
      <c r="F65" s="183"/>
      <c r="H65" s="296"/>
    </row>
    <row r="66" spans="1:8" ht="10.5" customHeight="1">
      <c r="A66" s="200"/>
      <c r="B66" s="200"/>
      <c r="C66" s="200"/>
      <c r="D66" s="200"/>
      <c r="E66" s="200"/>
      <c r="F66" s="183"/>
      <c r="H66" s="294"/>
    </row>
    <row r="67" spans="1:8" ht="21">
      <c r="A67" s="215" t="str">
        <f>A46</f>
        <v>ยอดคงเหลือตามรายงานธนาคาร ณ วันที่ 30 พฤศจิกายน 2555</v>
      </c>
      <c r="B67" s="190"/>
      <c r="C67" s="190"/>
      <c r="D67" s="190"/>
      <c r="E67" s="190"/>
      <c r="F67" s="219"/>
      <c r="G67" s="190"/>
      <c r="H67" s="298">
        <f>H46-H51</f>
        <v>6880994.9799999995</v>
      </c>
    </row>
    <row r="68" spans="1:8" ht="21">
      <c r="A68" s="193" t="s">
        <v>39</v>
      </c>
      <c r="D68" s="217"/>
      <c r="E68" s="193" t="s">
        <v>156</v>
      </c>
      <c r="H68" s="296"/>
    </row>
    <row r="69" spans="1:8" ht="21">
      <c r="A69" s="731" t="s">
        <v>161</v>
      </c>
      <c r="B69" s="731"/>
      <c r="C69" s="731"/>
      <c r="D69" s="183"/>
      <c r="E69" s="730" t="s">
        <v>157</v>
      </c>
      <c r="F69" s="740"/>
      <c r="G69" s="740"/>
      <c r="H69" s="740"/>
    </row>
    <row r="70" spans="1:8" ht="21">
      <c r="A70" s="731" t="s">
        <v>92</v>
      </c>
      <c r="B70" s="731"/>
      <c r="C70" s="731"/>
      <c r="D70" s="183"/>
      <c r="E70" s="730" t="s">
        <v>93</v>
      </c>
      <c r="F70" s="740"/>
      <c r="G70" s="740"/>
      <c r="H70" s="740"/>
    </row>
    <row r="71" spans="1:8" ht="21">
      <c r="A71" s="732" t="s">
        <v>232</v>
      </c>
      <c r="B71" s="732"/>
      <c r="C71" s="732"/>
      <c r="D71" s="219"/>
      <c r="E71" s="733" t="str">
        <f>A71</f>
        <v>วันที่ 30 พฤศจิกายน 2555</v>
      </c>
      <c r="F71" s="732"/>
      <c r="G71" s="732"/>
      <c r="H71" s="732"/>
    </row>
    <row r="83" spans="1:5" ht="21">
      <c r="A83" s="193" t="s">
        <v>122</v>
      </c>
      <c r="D83" s="183"/>
      <c r="E83" s="184"/>
    </row>
    <row r="84" spans="1:5" ht="21">
      <c r="A84" s="193" t="s">
        <v>152</v>
      </c>
      <c r="D84" s="183"/>
      <c r="E84" s="185" t="s">
        <v>158</v>
      </c>
    </row>
    <row r="85" spans="1:8" ht="21">
      <c r="A85" s="186" t="s">
        <v>74</v>
      </c>
      <c r="B85" s="187"/>
      <c r="C85" s="186"/>
      <c r="D85" s="188"/>
      <c r="E85" s="189" t="s">
        <v>159</v>
      </c>
      <c r="F85" s="190"/>
      <c r="G85" s="190"/>
      <c r="H85" s="190"/>
    </row>
    <row r="86" spans="6:8" ht="21">
      <c r="F86" s="183"/>
      <c r="H86" s="241" t="s">
        <v>63</v>
      </c>
    </row>
    <row r="87" spans="1:8" ht="21">
      <c r="A87" s="181" t="s">
        <v>252</v>
      </c>
      <c r="B87" s="193"/>
      <c r="C87" s="193"/>
      <c r="D87" s="193"/>
      <c r="E87" s="193"/>
      <c r="F87" s="242"/>
      <c r="G87" s="193"/>
      <c r="H87" s="297">
        <f>'[1]ธ.ค.55'!$M$648</f>
        <v>5834344.16</v>
      </c>
    </row>
    <row r="88" spans="1:8" ht="21">
      <c r="A88" s="193" t="s">
        <v>75</v>
      </c>
      <c r="B88" s="193"/>
      <c r="C88" s="193"/>
      <c r="D88" s="193"/>
      <c r="E88" s="193"/>
      <c r="F88" s="183"/>
      <c r="H88" s="296"/>
    </row>
    <row r="89" spans="1:8" ht="21">
      <c r="A89" s="197" t="s">
        <v>76</v>
      </c>
      <c r="B89" s="197"/>
      <c r="C89" s="197" t="s">
        <v>77</v>
      </c>
      <c r="D89" s="197"/>
      <c r="E89" s="197" t="s">
        <v>78</v>
      </c>
      <c r="F89" s="243"/>
      <c r="H89" s="296"/>
    </row>
    <row r="90" spans="1:8" ht="21">
      <c r="A90" s="218" t="s">
        <v>91</v>
      </c>
      <c r="B90" s="244"/>
      <c r="C90" s="218" t="s">
        <v>91</v>
      </c>
      <c r="D90" s="244"/>
      <c r="E90" s="218" t="s">
        <v>91</v>
      </c>
      <c r="F90" s="243"/>
      <c r="H90" s="296"/>
    </row>
    <row r="91" spans="1:8" ht="21">
      <c r="A91" s="245"/>
      <c r="C91" s="245"/>
      <c r="E91" s="245"/>
      <c r="F91" s="183"/>
      <c r="H91" s="291"/>
    </row>
    <row r="92" spans="1:8" ht="21">
      <c r="A92" s="246" t="s">
        <v>154</v>
      </c>
      <c r="B92" s="193"/>
      <c r="C92" s="193"/>
      <c r="D92" s="193"/>
      <c r="E92" s="193"/>
      <c r="F92" s="183"/>
      <c r="H92" s="297">
        <f>SUM(E94:E99)</f>
        <v>168193.96000000002</v>
      </c>
    </row>
    <row r="93" spans="1:8" ht="21">
      <c r="A93" s="196" t="s">
        <v>79</v>
      </c>
      <c r="B93" s="197"/>
      <c r="C93" s="196" t="s">
        <v>80</v>
      </c>
      <c r="D93" s="197"/>
      <c r="E93" s="196" t="s">
        <v>78</v>
      </c>
      <c r="F93" s="243"/>
      <c r="H93" s="290"/>
    </row>
    <row r="94" spans="1:8" ht="21">
      <c r="A94" s="203" t="s">
        <v>251</v>
      </c>
      <c r="B94" s="247"/>
      <c r="C94" s="221" t="s">
        <v>253</v>
      </c>
      <c r="D94" s="247"/>
      <c r="E94" s="251">
        <v>15200.24</v>
      </c>
      <c r="F94" s="222"/>
      <c r="G94" s="245"/>
      <c r="H94" s="291"/>
    </row>
    <row r="95" spans="1:8" ht="21">
      <c r="A95" s="203" t="s">
        <v>251</v>
      </c>
      <c r="B95" s="247"/>
      <c r="C95" s="221" t="s">
        <v>253</v>
      </c>
      <c r="D95" s="247"/>
      <c r="E95" s="251">
        <v>15200.24</v>
      </c>
      <c r="F95" s="222"/>
      <c r="G95" s="245"/>
      <c r="H95" s="291"/>
    </row>
    <row r="96" spans="1:8" ht="21">
      <c r="A96" s="203" t="s">
        <v>251</v>
      </c>
      <c r="B96" s="247"/>
      <c r="C96" s="221" t="s">
        <v>253</v>
      </c>
      <c r="D96" s="247"/>
      <c r="E96" s="251">
        <v>68896.74</v>
      </c>
      <c r="F96" s="222"/>
      <c r="G96" s="245"/>
      <c r="H96" s="291"/>
    </row>
    <row r="97" spans="1:8" ht="21">
      <c r="A97" s="203" t="s">
        <v>251</v>
      </c>
      <c r="B97" s="247"/>
      <c r="C97" s="221" t="s">
        <v>253</v>
      </c>
      <c r="D97" s="247"/>
      <c r="E97" s="251">
        <v>68896.74</v>
      </c>
      <c r="F97" s="222"/>
      <c r="G97" s="245"/>
      <c r="H97" s="291"/>
    </row>
    <row r="98" spans="1:8" ht="21">
      <c r="A98" s="220"/>
      <c r="B98" s="250"/>
      <c r="C98" s="287"/>
      <c r="D98" s="250"/>
      <c r="E98" s="288"/>
      <c r="F98" s="222"/>
      <c r="G98" s="245"/>
      <c r="H98" s="291"/>
    </row>
    <row r="99" spans="1:8" ht="21">
      <c r="A99" s="203"/>
      <c r="B99" s="247"/>
      <c r="C99" s="221"/>
      <c r="D99" s="247"/>
      <c r="E99" s="251"/>
      <c r="F99" s="222"/>
      <c r="G99" s="245"/>
      <c r="H99" s="291"/>
    </row>
    <row r="100" spans="1:8" ht="21">
      <c r="A100" s="208"/>
      <c r="B100" s="209"/>
      <c r="C100" s="210"/>
      <c r="D100" s="209"/>
      <c r="E100" s="293"/>
      <c r="F100" s="243"/>
      <c r="H100" s="294"/>
    </row>
    <row r="101" spans="1:8" ht="21">
      <c r="A101" s="211"/>
      <c r="B101" s="204"/>
      <c r="C101" s="212"/>
      <c r="D101" s="204"/>
      <c r="E101" s="292"/>
      <c r="F101" s="243"/>
      <c r="H101" s="294"/>
    </row>
    <row r="102" spans="1:8" ht="21">
      <c r="A102" s="211"/>
      <c r="B102" s="204"/>
      <c r="C102" s="212"/>
      <c r="D102" s="204"/>
      <c r="E102" s="292"/>
      <c r="F102" s="243"/>
      <c r="H102" s="294"/>
    </row>
    <row r="103" spans="1:8" ht="21">
      <c r="A103" s="211"/>
      <c r="B103" s="204"/>
      <c r="C103" s="212"/>
      <c r="D103" s="204"/>
      <c r="E103" s="292"/>
      <c r="F103" s="243"/>
      <c r="H103" s="294"/>
    </row>
    <row r="104" spans="1:8" ht="21">
      <c r="A104" s="193" t="s">
        <v>155</v>
      </c>
      <c r="F104" s="183"/>
      <c r="H104" s="296"/>
    </row>
    <row r="105" spans="1:8" ht="21">
      <c r="A105" s="248" t="s">
        <v>81</v>
      </c>
      <c r="F105" s="183"/>
      <c r="H105" s="296"/>
    </row>
    <row r="106" spans="1:8" ht="21">
      <c r="A106" s="218" t="s">
        <v>91</v>
      </c>
      <c r="B106" s="249"/>
      <c r="C106" s="218" t="s">
        <v>91</v>
      </c>
      <c r="D106" s="244"/>
      <c r="E106" s="218" t="s">
        <v>91</v>
      </c>
      <c r="F106" s="183"/>
      <c r="H106" s="296"/>
    </row>
    <row r="107" spans="1:8" ht="21">
      <c r="A107" s="200"/>
      <c r="B107" s="200"/>
      <c r="C107" s="200"/>
      <c r="D107" s="200"/>
      <c r="E107" s="200"/>
      <c r="F107" s="183"/>
      <c r="H107" s="294"/>
    </row>
    <row r="108" spans="1:8" ht="21">
      <c r="A108" s="215" t="str">
        <f>A87</f>
        <v>ยอดคงเหลือตามรายงานธนาคาร ณ วันที่ 31 ธันวาคม 2555</v>
      </c>
      <c r="B108" s="190"/>
      <c r="C108" s="190"/>
      <c r="D108" s="190"/>
      <c r="E108" s="190"/>
      <c r="F108" s="219"/>
      <c r="G108" s="190"/>
      <c r="H108" s="298">
        <f>H87-H92</f>
        <v>5666150.2</v>
      </c>
    </row>
    <row r="109" spans="1:8" ht="21">
      <c r="A109" s="193" t="s">
        <v>39</v>
      </c>
      <c r="D109" s="217"/>
      <c r="E109" s="193" t="s">
        <v>156</v>
      </c>
      <c r="H109" s="296"/>
    </row>
    <row r="110" spans="1:8" ht="21">
      <c r="A110" s="731" t="s">
        <v>161</v>
      </c>
      <c r="B110" s="731"/>
      <c r="C110" s="731"/>
      <c r="D110" s="183"/>
      <c r="E110" s="730" t="s">
        <v>157</v>
      </c>
      <c r="F110" s="740"/>
      <c r="G110" s="740"/>
      <c r="H110" s="740"/>
    </row>
    <row r="111" spans="1:8" ht="21">
      <c r="A111" s="731" t="s">
        <v>92</v>
      </c>
      <c r="B111" s="731"/>
      <c r="C111" s="731"/>
      <c r="D111" s="183"/>
      <c r="E111" s="730" t="s">
        <v>93</v>
      </c>
      <c r="F111" s="740"/>
      <c r="G111" s="740"/>
      <c r="H111" s="740"/>
    </row>
    <row r="112" spans="1:8" ht="21">
      <c r="A112" s="732" t="s">
        <v>249</v>
      </c>
      <c r="B112" s="732"/>
      <c r="C112" s="732"/>
      <c r="D112" s="219"/>
      <c r="E112" s="733" t="str">
        <f>A112</f>
        <v>วันที่ 31 ธันวาคม 2555</v>
      </c>
      <c r="F112" s="732"/>
      <c r="G112" s="732"/>
      <c r="H112" s="732"/>
    </row>
    <row r="116" spans="1:5" ht="21">
      <c r="A116" s="193" t="s">
        <v>122</v>
      </c>
      <c r="D116" s="183"/>
      <c r="E116" s="184"/>
    </row>
    <row r="117" spans="1:5" ht="21">
      <c r="A117" s="193" t="s">
        <v>152</v>
      </c>
      <c r="D117" s="183"/>
      <c r="E117" s="185" t="s">
        <v>158</v>
      </c>
    </row>
    <row r="118" spans="1:8" ht="21">
      <c r="A118" s="186" t="s">
        <v>74</v>
      </c>
      <c r="B118" s="187"/>
      <c r="C118" s="186"/>
      <c r="D118" s="188"/>
      <c r="E118" s="189" t="s">
        <v>159</v>
      </c>
      <c r="F118" s="190"/>
      <c r="G118" s="190"/>
      <c r="H118" s="190"/>
    </row>
    <row r="119" spans="6:8" ht="21">
      <c r="F119" s="183"/>
      <c r="H119" s="241" t="s">
        <v>63</v>
      </c>
    </row>
    <row r="120" spans="1:8" ht="21">
      <c r="A120" s="181" t="s">
        <v>254</v>
      </c>
      <c r="B120" s="193"/>
      <c r="C120" s="193"/>
      <c r="D120" s="193"/>
      <c r="E120" s="193"/>
      <c r="F120" s="242"/>
      <c r="G120" s="193"/>
      <c r="H120" s="297">
        <f>'[2]ม.ค.56'!$M$884</f>
        <v>6209484.61</v>
      </c>
    </row>
    <row r="121" spans="1:8" ht="21">
      <c r="A121" s="193" t="s">
        <v>75</v>
      </c>
      <c r="B121" s="193"/>
      <c r="C121" s="193"/>
      <c r="D121" s="193"/>
      <c r="E121" s="193"/>
      <c r="F121" s="183"/>
      <c r="H121" s="296"/>
    </row>
    <row r="122" spans="1:8" ht="21">
      <c r="A122" s="197" t="s">
        <v>76</v>
      </c>
      <c r="B122" s="197"/>
      <c r="C122" s="197" t="s">
        <v>77</v>
      </c>
      <c r="D122" s="197"/>
      <c r="E122" s="197" t="s">
        <v>78</v>
      </c>
      <c r="F122" s="243"/>
      <c r="H122" s="296"/>
    </row>
    <row r="123" spans="1:8" ht="21">
      <c r="A123" s="218" t="s">
        <v>91</v>
      </c>
      <c r="B123" s="244"/>
      <c r="C123" s="218" t="s">
        <v>91</v>
      </c>
      <c r="D123" s="244"/>
      <c r="E123" s="218" t="s">
        <v>91</v>
      </c>
      <c r="F123" s="243"/>
      <c r="H123" s="296"/>
    </row>
    <row r="124" spans="1:8" ht="21">
      <c r="A124" s="245"/>
      <c r="C124" s="245"/>
      <c r="E124" s="245"/>
      <c r="F124" s="183"/>
      <c r="H124" s="291"/>
    </row>
    <row r="125" spans="1:8" ht="21">
      <c r="A125" s="246" t="s">
        <v>154</v>
      </c>
      <c r="B125" s="193"/>
      <c r="C125" s="193"/>
      <c r="D125" s="193"/>
      <c r="E125" s="193"/>
      <c r="F125" s="183"/>
      <c r="H125" s="297">
        <f>SUM(E127:E134)</f>
        <v>176712.12</v>
      </c>
    </row>
    <row r="126" spans="1:10" ht="21">
      <c r="A126" s="196" t="s">
        <v>79</v>
      </c>
      <c r="B126" s="197"/>
      <c r="C126" s="196" t="s">
        <v>80</v>
      </c>
      <c r="D126" s="197"/>
      <c r="E126" s="196" t="s">
        <v>78</v>
      </c>
      <c r="F126" s="243"/>
      <c r="H126" s="290"/>
      <c r="J126" s="202"/>
    </row>
    <row r="127" spans="1:8" ht="21">
      <c r="A127" s="299" t="s">
        <v>251</v>
      </c>
      <c r="B127" s="247"/>
      <c r="C127" s="300" t="s">
        <v>253</v>
      </c>
      <c r="D127" s="247"/>
      <c r="E127" s="301">
        <v>15200.24</v>
      </c>
      <c r="F127" s="222"/>
      <c r="G127" s="245"/>
      <c r="H127" s="291"/>
    </row>
    <row r="128" spans="1:8" ht="21">
      <c r="A128" s="299" t="s">
        <v>251</v>
      </c>
      <c r="B128" s="247"/>
      <c r="C128" s="300" t="s">
        <v>253</v>
      </c>
      <c r="D128" s="247"/>
      <c r="E128" s="301">
        <v>15200.24</v>
      </c>
      <c r="F128" s="222"/>
      <c r="G128" s="245"/>
      <c r="H128" s="291"/>
    </row>
    <row r="129" spans="1:8" ht="21">
      <c r="A129" s="299" t="s">
        <v>251</v>
      </c>
      <c r="B129" s="247"/>
      <c r="C129" s="300" t="s">
        <v>253</v>
      </c>
      <c r="D129" s="247"/>
      <c r="E129" s="301">
        <v>68896.74</v>
      </c>
      <c r="F129" s="222"/>
      <c r="G129" s="245"/>
      <c r="H129" s="291"/>
    </row>
    <row r="130" spans="1:8" ht="21">
      <c r="A130" s="299" t="s">
        <v>251</v>
      </c>
      <c r="B130" s="247"/>
      <c r="C130" s="300" t="s">
        <v>253</v>
      </c>
      <c r="D130" s="247"/>
      <c r="E130" s="301">
        <v>68896.74</v>
      </c>
      <c r="F130" s="222"/>
      <c r="G130" s="245"/>
      <c r="H130" s="291"/>
    </row>
    <row r="131" spans="1:8" ht="21">
      <c r="A131" s="302" t="s">
        <v>255</v>
      </c>
      <c r="B131" s="250"/>
      <c r="C131" s="300" t="s">
        <v>256</v>
      </c>
      <c r="D131" s="250"/>
      <c r="E131" s="301">
        <v>625.4</v>
      </c>
      <c r="F131" s="222"/>
      <c r="G131" s="245"/>
      <c r="H131" s="291"/>
    </row>
    <row r="132" spans="1:8" ht="21">
      <c r="A132" s="302" t="s">
        <v>255</v>
      </c>
      <c r="B132" s="247"/>
      <c r="C132" s="300" t="s">
        <v>256</v>
      </c>
      <c r="D132" s="247"/>
      <c r="E132" s="301">
        <v>625.4</v>
      </c>
      <c r="F132" s="222"/>
      <c r="G132" s="245"/>
      <c r="H132" s="291"/>
    </row>
    <row r="133" spans="1:8" ht="21">
      <c r="A133" s="302" t="s">
        <v>255</v>
      </c>
      <c r="B133" s="209"/>
      <c r="C133" s="300" t="s">
        <v>256</v>
      </c>
      <c r="D133" s="209"/>
      <c r="E133" s="301">
        <v>970.96</v>
      </c>
      <c r="F133" s="243"/>
      <c r="H133" s="294"/>
    </row>
    <row r="134" spans="1:8" ht="21">
      <c r="A134" s="302" t="s">
        <v>257</v>
      </c>
      <c r="B134" s="204"/>
      <c r="C134" s="300" t="s">
        <v>256</v>
      </c>
      <c r="D134" s="204"/>
      <c r="E134" s="301">
        <v>6296.4</v>
      </c>
      <c r="F134" s="243"/>
      <c r="H134" s="294"/>
    </row>
    <row r="135" spans="1:8" ht="23.25">
      <c r="A135" s="211"/>
      <c r="B135" s="204"/>
      <c r="C135" s="212"/>
      <c r="D135" s="204"/>
      <c r="E135" s="304"/>
      <c r="F135" s="243"/>
      <c r="H135" s="294"/>
    </row>
    <row r="136" spans="1:8" ht="21">
      <c r="A136" s="211"/>
      <c r="B136" s="204"/>
      <c r="C136" s="212"/>
      <c r="D136" s="204"/>
      <c r="E136" s="293"/>
      <c r="F136" s="243"/>
      <c r="H136" s="294"/>
    </row>
    <row r="137" spans="1:8" ht="21">
      <c r="A137" s="193" t="s">
        <v>155</v>
      </c>
      <c r="F137" s="183"/>
      <c r="H137" s="296"/>
    </row>
    <row r="138" spans="1:8" ht="21">
      <c r="A138" s="248" t="s">
        <v>81</v>
      </c>
      <c r="F138" s="183"/>
      <c r="H138" s="296"/>
    </row>
    <row r="139" spans="1:8" ht="21">
      <c r="A139" s="218" t="s">
        <v>91</v>
      </c>
      <c r="B139" s="249"/>
      <c r="C139" s="218" t="s">
        <v>91</v>
      </c>
      <c r="D139" s="244"/>
      <c r="E139" s="218" t="s">
        <v>91</v>
      </c>
      <c r="F139" s="183"/>
      <c r="H139" s="296"/>
    </row>
    <row r="140" spans="1:8" ht="21">
      <c r="A140" s="200"/>
      <c r="B140" s="200"/>
      <c r="C140" s="200"/>
      <c r="D140" s="200"/>
      <c r="E140" s="200"/>
      <c r="F140" s="183"/>
      <c r="H140" s="294"/>
    </row>
    <row r="141" spans="1:10" ht="21">
      <c r="A141" s="215" t="str">
        <f>A120</f>
        <v>ยอดคงเหลือตามรายงานธนาคาร ณ วันที่ 31 มกราคม2556</v>
      </c>
      <c r="B141" s="190"/>
      <c r="C141" s="190"/>
      <c r="D141" s="190"/>
      <c r="E141" s="190"/>
      <c r="F141" s="219"/>
      <c r="G141" s="190"/>
      <c r="H141" s="298">
        <f>H120-H125</f>
        <v>6032772.49</v>
      </c>
      <c r="J141" s="202">
        <f>H141-'[2]ม.ค.56'!$K$884</f>
        <v>0</v>
      </c>
    </row>
    <row r="142" spans="1:8" ht="21">
      <c r="A142" s="193" t="s">
        <v>39</v>
      </c>
      <c r="D142" s="217"/>
      <c r="E142" s="193" t="s">
        <v>156</v>
      </c>
      <c r="H142" s="296"/>
    </row>
    <row r="143" spans="1:8" ht="21">
      <c r="A143" s="731" t="s">
        <v>161</v>
      </c>
      <c r="B143" s="731"/>
      <c r="C143" s="731"/>
      <c r="D143" s="183"/>
      <c r="E143" s="730" t="s">
        <v>157</v>
      </c>
      <c r="F143" s="740"/>
      <c r="G143" s="740"/>
      <c r="H143" s="740"/>
    </row>
    <row r="144" spans="1:8" ht="21">
      <c r="A144" s="731" t="s">
        <v>92</v>
      </c>
      <c r="B144" s="731"/>
      <c r="C144" s="731"/>
      <c r="D144" s="183"/>
      <c r="E144" s="730" t="s">
        <v>93</v>
      </c>
      <c r="F144" s="740"/>
      <c r="G144" s="740"/>
      <c r="H144" s="740"/>
    </row>
    <row r="145" spans="1:8" ht="21">
      <c r="A145" s="732" t="s">
        <v>258</v>
      </c>
      <c r="B145" s="732"/>
      <c r="C145" s="732"/>
      <c r="D145" s="219"/>
      <c r="E145" s="733" t="str">
        <f>A145</f>
        <v>วันที่ 31มกราคม 2556</v>
      </c>
      <c r="F145" s="732"/>
      <c r="G145" s="732"/>
      <c r="H145" s="732"/>
    </row>
    <row r="149" spans="1:5" ht="21">
      <c r="A149" s="193" t="s">
        <v>122</v>
      </c>
      <c r="D149" s="183"/>
      <c r="E149" s="184"/>
    </row>
    <row r="150" spans="1:5" ht="21">
      <c r="A150" s="193" t="s">
        <v>152</v>
      </c>
      <c r="D150" s="183"/>
      <c r="E150" s="185" t="s">
        <v>158</v>
      </c>
    </row>
    <row r="151" spans="1:8" ht="21">
      <c r="A151" s="186" t="s">
        <v>74</v>
      </c>
      <c r="B151" s="187"/>
      <c r="C151" s="186"/>
      <c r="D151" s="188"/>
      <c r="E151" s="189" t="s">
        <v>159</v>
      </c>
      <c r="F151" s="190"/>
      <c r="G151" s="190"/>
      <c r="H151" s="190"/>
    </row>
    <row r="152" spans="6:8" ht="21">
      <c r="F152" s="183"/>
      <c r="H152" s="241" t="s">
        <v>63</v>
      </c>
    </row>
    <row r="153" spans="1:8" ht="21">
      <c r="A153" s="181" t="s">
        <v>260</v>
      </c>
      <c r="B153" s="193"/>
      <c r="C153" s="193"/>
      <c r="D153" s="193"/>
      <c r="E153" s="193"/>
      <c r="F153" s="242"/>
      <c r="G153" s="193"/>
      <c r="H153" s="297">
        <f>'[3]ก.พ.56'!$M$839</f>
        <v>4163419.54</v>
      </c>
    </row>
    <row r="154" spans="1:8" ht="21">
      <c r="A154" s="193" t="s">
        <v>75</v>
      </c>
      <c r="B154" s="193"/>
      <c r="C154" s="193"/>
      <c r="D154" s="193"/>
      <c r="E154" s="193"/>
      <c r="F154" s="183"/>
      <c r="H154" s="296"/>
    </row>
    <row r="155" spans="1:8" ht="21">
      <c r="A155" s="197" t="s">
        <v>76</v>
      </c>
      <c r="B155" s="197"/>
      <c r="C155" s="197" t="s">
        <v>77</v>
      </c>
      <c r="D155" s="197"/>
      <c r="E155" s="197" t="s">
        <v>78</v>
      </c>
      <c r="F155" s="243"/>
      <c r="H155" s="296"/>
    </row>
    <row r="156" spans="1:8" ht="21">
      <c r="A156" s="218" t="s">
        <v>91</v>
      </c>
      <c r="B156" s="244"/>
      <c r="C156" s="218" t="s">
        <v>91</v>
      </c>
      <c r="D156" s="244"/>
      <c r="E156" s="218" t="s">
        <v>91</v>
      </c>
      <c r="F156" s="243"/>
      <c r="H156" s="296"/>
    </row>
    <row r="157" spans="1:8" ht="21">
      <c r="A157" s="245"/>
      <c r="C157" s="245"/>
      <c r="E157" s="245"/>
      <c r="F157" s="183"/>
      <c r="H157" s="291"/>
    </row>
    <row r="158" spans="1:8" ht="21">
      <c r="A158" s="246" t="s">
        <v>154</v>
      </c>
      <c r="B158" s="193"/>
      <c r="C158" s="193"/>
      <c r="D158" s="193"/>
      <c r="E158" s="193"/>
      <c r="F158" s="183"/>
      <c r="H158" s="297">
        <f>SUM(E160:E167)</f>
        <v>29843</v>
      </c>
    </row>
    <row r="159" spans="1:10" ht="21">
      <c r="A159" s="196" t="s">
        <v>79</v>
      </c>
      <c r="B159" s="197"/>
      <c r="C159" s="196" t="s">
        <v>80</v>
      </c>
      <c r="D159" s="197"/>
      <c r="E159" s="196" t="s">
        <v>78</v>
      </c>
      <c r="F159" s="243"/>
      <c r="H159" s="290"/>
      <c r="J159" s="202"/>
    </row>
    <row r="160" spans="1:8" ht="21">
      <c r="A160" s="299" t="s">
        <v>259</v>
      </c>
      <c r="B160" s="247"/>
      <c r="C160" s="300" t="s">
        <v>262</v>
      </c>
      <c r="D160" s="247"/>
      <c r="E160" s="301">
        <v>29843</v>
      </c>
      <c r="F160" s="222"/>
      <c r="G160" s="245"/>
      <c r="H160" s="291"/>
    </row>
    <row r="161" spans="1:8" ht="21">
      <c r="A161" s="299"/>
      <c r="B161" s="247"/>
      <c r="C161" s="300"/>
      <c r="D161" s="247"/>
      <c r="E161" s="301"/>
      <c r="F161" s="222"/>
      <c r="G161" s="245"/>
      <c r="H161" s="291"/>
    </row>
    <row r="162" spans="1:8" ht="21">
      <c r="A162" s="299"/>
      <c r="B162" s="247"/>
      <c r="C162" s="300"/>
      <c r="D162" s="247"/>
      <c r="E162" s="301"/>
      <c r="F162" s="222"/>
      <c r="G162" s="245"/>
      <c r="H162" s="291"/>
    </row>
    <row r="163" spans="1:8" ht="21">
      <c r="A163" s="299"/>
      <c r="B163" s="247"/>
      <c r="C163" s="300"/>
      <c r="D163" s="247"/>
      <c r="E163" s="301"/>
      <c r="F163" s="222"/>
      <c r="G163" s="245"/>
      <c r="H163" s="291"/>
    </row>
    <row r="164" spans="1:8" ht="21">
      <c r="A164" s="302"/>
      <c r="B164" s="250"/>
      <c r="C164" s="300"/>
      <c r="D164" s="250"/>
      <c r="E164" s="301"/>
      <c r="F164" s="222"/>
      <c r="G164" s="245"/>
      <c r="H164" s="291"/>
    </row>
    <row r="165" spans="1:8" ht="21">
      <c r="A165" s="302"/>
      <c r="B165" s="247"/>
      <c r="C165" s="300"/>
      <c r="D165" s="247"/>
      <c r="E165" s="301"/>
      <c r="F165" s="222"/>
      <c r="G165" s="245"/>
      <c r="H165" s="291"/>
    </row>
    <row r="166" spans="1:8" ht="21">
      <c r="A166" s="302"/>
      <c r="B166" s="209"/>
      <c r="C166" s="300"/>
      <c r="D166" s="209"/>
      <c r="E166" s="301"/>
      <c r="F166" s="243"/>
      <c r="H166" s="294"/>
    </row>
    <row r="167" spans="1:8" ht="21">
      <c r="A167" s="302"/>
      <c r="B167" s="204"/>
      <c r="C167" s="300"/>
      <c r="D167" s="204"/>
      <c r="E167" s="301"/>
      <c r="F167" s="243"/>
      <c r="H167" s="294"/>
    </row>
    <row r="168" spans="1:8" ht="23.25">
      <c r="A168" s="211"/>
      <c r="B168" s="204"/>
      <c r="C168" s="212"/>
      <c r="D168" s="204"/>
      <c r="E168" s="304"/>
      <c r="F168" s="243"/>
      <c r="H168" s="294"/>
    </row>
    <row r="169" spans="1:8" ht="21">
      <c r="A169" s="211"/>
      <c r="B169" s="204"/>
      <c r="C169" s="212"/>
      <c r="D169" s="204"/>
      <c r="E169" s="293"/>
      <c r="F169" s="243"/>
      <c r="H169" s="294"/>
    </row>
    <row r="170" spans="1:8" ht="21">
      <c r="A170" s="193" t="s">
        <v>155</v>
      </c>
      <c r="F170" s="183"/>
      <c r="H170" s="296"/>
    </row>
    <row r="171" spans="1:8" ht="21">
      <c r="A171" s="248" t="s">
        <v>81</v>
      </c>
      <c r="F171" s="183"/>
      <c r="H171" s="296"/>
    </row>
    <row r="172" spans="1:8" ht="21">
      <c r="A172" s="218" t="s">
        <v>91</v>
      </c>
      <c r="B172" s="249"/>
      <c r="C172" s="218" t="s">
        <v>91</v>
      </c>
      <c r="D172" s="244"/>
      <c r="E172" s="218" t="s">
        <v>91</v>
      </c>
      <c r="F172" s="183"/>
      <c r="H172" s="296"/>
    </row>
    <row r="173" spans="1:8" ht="21">
      <c r="A173" s="200"/>
      <c r="B173" s="200"/>
      <c r="C173" s="200"/>
      <c r="D173" s="200"/>
      <c r="E173" s="200"/>
      <c r="F173" s="183"/>
      <c r="H173" s="294"/>
    </row>
    <row r="174" spans="1:10" ht="21">
      <c r="A174" s="215" t="str">
        <f>A153</f>
        <v>ยอดคงเหลือตามรายงานธนาคาร ณ วันที่ 28กุมภาพันธ์ 2556</v>
      </c>
      <c r="B174" s="190"/>
      <c r="C174" s="190"/>
      <c r="D174" s="190"/>
      <c r="E174" s="190"/>
      <c r="F174" s="219"/>
      <c r="G174" s="190"/>
      <c r="H174" s="298">
        <f>H153-H158</f>
        <v>4133576.54</v>
      </c>
      <c r="J174" s="202"/>
    </row>
    <row r="175" spans="1:8" ht="21">
      <c r="A175" s="193" t="s">
        <v>39</v>
      </c>
      <c r="D175" s="217"/>
      <c r="E175" s="193" t="s">
        <v>156</v>
      </c>
      <c r="H175" s="296"/>
    </row>
    <row r="176" spans="1:8" ht="21">
      <c r="A176" s="731" t="s">
        <v>161</v>
      </c>
      <c r="B176" s="731"/>
      <c r="C176" s="731"/>
      <c r="D176" s="183"/>
      <c r="E176" s="730" t="s">
        <v>157</v>
      </c>
      <c r="F176" s="740"/>
      <c r="G176" s="740"/>
      <c r="H176" s="740"/>
    </row>
    <row r="177" spans="1:8" ht="21">
      <c r="A177" s="731" t="s">
        <v>92</v>
      </c>
      <c r="B177" s="731"/>
      <c r="C177" s="731"/>
      <c r="D177" s="183"/>
      <c r="E177" s="730" t="str">
        <f>'งบกระทบยอด  ธกส..'!E102:H102</f>
        <v>ผู้อำนวยการกองคลัง</v>
      </c>
      <c r="F177" s="740"/>
      <c r="G177" s="740"/>
      <c r="H177" s="740"/>
    </row>
    <row r="178" spans="1:8" ht="21">
      <c r="A178" s="732" t="s">
        <v>261</v>
      </c>
      <c r="B178" s="732"/>
      <c r="C178" s="732"/>
      <c r="D178" s="219"/>
      <c r="E178" s="733" t="str">
        <f>A178</f>
        <v> วันที่ 28กุมภาพันธ์ 2556</v>
      </c>
      <c r="F178" s="732"/>
      <c r="G178" s="732"/>
      <c r="H178" s="732"/>
    </row>
    <row r="181" spans="1:5" ht="21">
      <c r="A181" s="193" t="s">
        <v>122</v>
      </c>
      <c r="D181" s="183"/>
      <c r="E181" s="184"/>
    </row>
    <row r="182" spans="1:5" ht="21">
      <c r="A182" s="193" t="s">
        <v>152</v>
      </c>
      <c r="D182" s="183"/>
      <c r="E182" s="185" t="s">
        <v>158</v>
      </c>
    </row>
    <row r="183" spans="1:8" ht="21">
      <c r="A183" s="186" t="s">
        <v>74</v>
      </c>
      <c r="B183" s="187"/>
      <c r="C183" s="186"/>
      <c r="D183" s="188"/>
      <c r="E183" s="189" t="s">
        <v>159</v>
      </c>
      <c r="F183" s="190"/>
      <c r="G183" s="190"/>
      <c r="H183" s="190"/>
    </row>
    <row r="184" spans="6:8" ht="21">
      <c r="F184" s="183"/>
      <c r="H184" s="241" t="s">
        <v>63</v>
      </c>
    </row>
    <row r="185" spans="1:8" ht="21">
      <c r="A185" s="181" t="s">
        <v>271</v>
      </c>
      <c r="B185" s="193"/>
      <c r="C185" s="193"/>
      <c r="D185" s="193"/>
      <c r="E185" s="193"/>
      <c r="F185" s="242"/>
      <c r="G185" s="193"/>
      <c r="H185" s="297">
        <f>'[5]เม.ย.56'!$M$711</f>
        <v>9997167.23</v>
      </c>
    </row>
    <row r="186" spans="1:8" ht="21">
      <c r="A186" s="193" t="s">
        <v>75</v>
      </c>
      <c r="B186" s="193"/>
      <c r="C186" s="193"/>
      <c r="D186" s="193"/>
      <c r="E186" s="193"/>
      <c r="F186" s="183"/>
      <c r="H186" s="296"/>
    </row>
    <row r="187" spans="1:8" ht="21">
      <c r="A187" s="197" t="s">
        <v>76</v>
      </c>
      <c r="B187" s="197"/>
      <c r="C187" s="197" t="s">
        <v>77</v>
      </c>
      <c r="D187" s="197"/>
      <c r="E187" s="197" t="s">
        <v>78</v>
      </c>
      <c r="F187" s="243"/>
      <c r="H187" s="296"/>
    </row>
    <row r="188" spans="1:8" ht="21">
      <c r="A188" s="218" t="s">
        <v>91</v>
      </c>
      <c r="B188" s="244"/>
      <c r="C188" s="218" t="s">
        <v>91</v>
      </c>
      <c r="D188" s="244"/>
      <c r="E188" s="218" t="s">
        <v>91</v>
      </c>
      <c r="F188" s="243"/>
      <c r="H188" s="296"/>
    </row>
    <row r="189" spans="1:8" ht="21">
      <c r="A189" s="245"/>
      <c r="C189" s="245"/>
      <c r="E189" s="245"/>
      <c r="F189" s="183"/>
      <c r="H189" s="291"/>
    </row>
    <row r="190" spans="1:8" ht="21">
      <c r="A190" s="246" t="s">
        <v>154</v>
      </c>
      <c r="B190" s="193"/>
      <c r="C190" s="193"/>
      <c r="D190" s="193"/>
      <c r="E190" s="193"/>
      <c r="F190" s="183"/>
      <c r="H190" s="297">
        <f>SUM(E192:E199)</f>
        <v>409017.13</v>
      </c>
    </row>
    <row r="191" spans="1:10" ht="21">
      <c r="A191" s="196" t="s">
        <v>79</v>
      </c>
      <c r="B191" s="197"/>
      <c r="C191" s="196" t="s">
        <v>80</v>
      </c>
      <c r="D191" s="197"/>
      <c r="E191" s="196" t="s">
        <v>78</v>
      </c>
      <c r="F191" s="243"/>
      <c r="H191" s="290"/>
      <c r="J191" s="202"/>
    </row>
    <row r="192" spans="1:8" ht="21">
      <c r="A192" s="299" t="s">
        <v>273</v>
      </c>
      <c r="B192" s="247"/>
      <c r="C192" s="734" t="s">
        <v>272</v>
      </c>
      <c r="D192" s="247"/>
      <c r="E192" s="350">
        <v>13127.48</v>
      </c>
      <c r="F192" s="222"/>
      <c r="G192" s="245"/>
      <c r="H192" s="291"/>
    </row>
    <row r="193" spans="1:8" ht="21">
      <c r="A193" s="299" t="s">
        <v>273</v>
      </c>
      <c r="B193" s="247"/>
      <c r="C193" s="736"/>
      <c r="D193" s="247"/>
      <c r="E193" s="350">
        <v>14509.32</v>
      </c>
      <c r="F193" s="222"/>
      <c r="G193" s="245"/>
      <c r="H193" s="291"/>
    </row>
    <row r="194" spans="1:8" ht="21">
      <c r="A194" s="299" t="s">
        <v>273</v>
      </c>
      <c r="B194" s="247"/>
      <c r="C194" s="736"/>
      <c r="D194" s="247"/>
      <c r="E194" s="350">
        <v>15200.24</v>
      </c>
      <c r="F194" s="222"/>
      <c r="G194" s="245"/>
      <c r="H194" s="291"/>
    </row>
    <row r="195" spans="1:8" ht="21">
      <c r="A195" s="299" t="s">
        <v>273</v>
      </c>
      <c r="B195" s="247"/>
      <c r="C195" s="736"/>
      <c r="D195" s="247"/>
      <c r="E195" s="350">
        <v>31091.4</v>
      </c>
      <c r="F195" s="222"/>
      <c r="G195" s="245"/>
      <c r="H195" s="291"/>
    </row>
    <row r="196" spans="1:8" ht="21">
      <c r="A196" s="299" t="s">
        <v>273</v>
      </c>
      <c r="B196" s="250"/>
      <c r="C196" s="736"/>
      <c r="D196" s="250"/>
      <c r="E196" s="350">
        <v>59501.73</v>
      </c>
      <c r="F196" s="222"/>
      <c r="G196" s="245"/>
      <c r="H196" s="291"/>
    </row>
    <row r="197" spans="1:8" ht="21">
      <c r="A197" s="299" t="s">
        <v>273</v>
      </c>
      <c r="B197" s="247"/>
      <c r="C197" s="736"/>
      <c r="D197" s="247"/>
      <c r="E197" s="350">
        <v>65765.07</v>
      </c>
      <c r="F197" s="222"/>
      <c r="G197" s="245"/>
      <c r="H197" s="291"/>
    </row>
    <row r="198" spans="1:8" ht="21">
      <c r="A198" s="299" t="s">
        <v>273</v>
      </c>
      <c r="B198" s="209"/>
      <c r="C198" s="736"/>
      <c r="D198" s="209"/>
      <c r="E198" s="350">
        <v>68896.74</v>
      </c>
      <c r="F198" s="243"/>
      <c r="H198" s="294"/>
    </row>
    <row r="199" spans="1:8" ht="21">
      <c r="A199" s="299" t="s">
        <v>273</v>
      </c>
      <c r="B199" s="204"/>
      <c r="C199" s="735"/>
      <c r="D199" s="204"/>
      <c r="E199" s="350">
        <v>140925.15</v>
      </c>
      <c r="F199" s="243"/>
      <c r="H199" s="294"/>
    </row>
    <row r="200" spans="1:8" ht="23.25">
      <c r="A200" s="211"/>
      <c r="B200" s="204"/>
      <c r="C200" s="212"/>
      <c r="D200" s="204"/>
      <c r="E200" s="304"/>
      <c r="F200" s="243"/>
      <c r="H200" s="294"/>
    </row>
    <row r="201" spans="1:8" ht="21">
      <c r="A201" s="211"/>
      <c r="B201" s="204"/>
      <c r="C201" s="212"/>
      <c r="D201" s="204"/>
      <c r="E201" s="293"/>
      <c r="F201" s="243"/>
      <c r="H201" s="294"/>
    </row>
    <row r="202" spans="1:8" ht="21">
      <c r="A202" s="193" t="s">
        <v>155</v>
      </c>
      <c r="F202" s="183"/>
      <c r="H202" s="296"/>
    </row>
    <row r="203" spans="1:8" ht="21">
      <c r="A203" s="248" t="s">
        <v>81</v>
      </c>
      <c r="F203" s="183"/>
      <c r="H203" s="296"/>
    </row>
    <row r="204" spans="1:8" ht="21">
      <c r="A204" s="218" t="s">
        <v>91</v>
      </c>
      <c r="B204" s="249"/>
      <c r="C204" s="218" t="s">
        <v>91</v>
      </c>
      <c r="D204" s="244"/>
      <c r="E204" s="218" t="s">
        <v>91</v>
      </c>
      <c r="F204" s="183"/>
      <c r="H204" s="296"/>
    </row>
    <row r="205" spans="1:8" ht="21">
      <c r="A205" s="200"/>
      <c r="B205" s="200"/>
      <c r="C205" s="200"/>
      <c r="D205" s="200"/>
      <c r="E205" s="200"/>
      <c r="F205" s="183"/>
      <c r="H205" s="294"/>
    </row>
    <row r="206" spans="1:10" ht="21">
      <c r="A206" s="215" t="str">
        <f>A185</f>
        <v>ยอดคงเหลือตามรายงานธนาคาร ณ วันที่  30  เมษายน 2556</v>
      </c>
      <c r="B206" s="190"/>
      <c r="C206" s="190"/>
      <c r="D206" s="190"/>
      <c r="E206" s="190"/>
      <c r="F206" s="219"/>
      <c r="G206" s="190"/>
      <c r="H206" s="298">
        <f>H185-H190</f>
        <v>9588150.1</v>
      </c>
      <c r="J206" s="202"/>
    </row>
    <row r="207" spans="1:8" ht="21">
      <c r="A207" s="193" t="s">
        <v>39</v>
      </c>
      <c r="D207" s="217"/>
      <c r="E207" s="193" t="s">
        <v>156</v>
      </c>
      <c r="H207" s="296"/>
    </row>
    <row r="208" spans="1:8" ht="21">
      <c r="A208" s="731" t="s">
        <v>276</v>
      </c>
      <c r="B208" s="731"/>
      <c r="C208" s="731"/>
      <c r="D208" s="183"/>
      <c r="E208" s="730" t="s">
        <v>157</v>
      </c>
      <c r="F208" s="740"/>
      <c r="G208" s="740"/>
      <c r="H208" s="740"/>
    </row>
    <row r="209" spans="1:8" ht="21">
      <c r="A209" s="731" t="s">
        <v>277</v>
      </c>
      <c r="B209" s="731"/>
      <c r="C209" s="731"/>
      <c r="D209" s="183"/>
      <c r="E209" s="730" t="str">
        <f>'งบกระทบยอด  ธกส..'!E134:H134</f>
        <v>ผู้ตรวจสอบ</v>
      </c>
      <c r="F209" s="740"/>
      <c r="G209" s="740"/>
      <c r="H209" s="740"/>
    </row>
    <row r="210" spans="1:8" ht="21">
      <c r="A210" s="732" t="s">
        <v>270</v>
      </c>
      <c r="B210" s="732"/>
      <c r="C210" s="732"/>
      <c r="D210" s="219"/>
      <c r="E210" s="733" t="str">
        <f>A210</f>
        <v>วันที่  30  เมษายน 2556</v>
      </c>
      <c r="F210" s="732"/>
      <c r="G210" s="732"/>
      <c r="H210" s="732"/>
    </row>
    <row r="214" spans="1:5" ht="21">
      <c r="A214" s="193" t="s">
        <v>122</v>
      </c>
      <c r="D214" s="183"/>
      <c r="E214" s="184"/>
    </row>
    <row r="215" spans="1:5" ht="21">
      <c r="A215" s="193" t="s">
        <v>152</v>
      </c>
      <c r="D215" s="183"/>
      <c r="E215" s="185" t="s">
        <v>158</v>
      </c>
    </row>
    <row r="216" spans="1:8" ht="21">
      <c r="A216" s="186" t="s">
        <v>74</v>
      </c>
      <c r="B216" s="187"/>
      <c r="C216" s="186"/>
      <c r="D216" s="188"/>
      <c r="E216" s="189" t="s">
        <v>159</v>
      </c>
      <c r="F216" s="190"/>
      <c r="G216" s="190"/>
      <c r="H216" s="190"/>
    </row>
    <row r="217" spans="6:8" ht="21">
      <c r="F217" s="183"/>
      <c r="H217" s="241" t="s">
        <v>63</v>
      </c>
    </row>
    <row r="218" spans="1:8" ht="21">
      <c r="A218" s="181" t="s">
        <v>283</v>
      </c>
      <c r="B218" s="193"/>
      <c r="C218" s="193"/>
      <c r="D218" s="193"/>
      <c r="E218" s="193"/>
      <c r="F218" s="242"/>
      <c r="G218" s="193"/>
      <c r="H218" s="297">
        <f>'[6]พ.ค 56'!$M$840</f>
        <v>11168684.410000002</v>
      </c>
    </row>
    <row r="219" spans="1:8" ht="21">
      <c r="A219" s="193" t="s">
        <v>75</v>
      </c>
      <c r="B219" s="193"/>
      <c r="C219" s="193"/>
      <c r="D219" s="193"/>
      <c r="E219" s="193"/>
      <c r="F219" s="183"/>
      <c r="H219" s="296"/>
    </row>
    <row r="220" spans="1:8" ht="21">
      <c r="A220" s="197" t="s">
        <v>76</v>
      </c>
      <c r="B220" s="197"/>
      <c r="C220" s="197" t="s">
        <v>77</v>
      </c>
      <c r="D220" s="197"/>
      <c r="E220" s="197" t="s">
        <v>78</v>
      </c>
      <c r="F220" s="243"/>
      <c r="H220" s="296"/>
    </row>
    <row r="221" spans="1:8" ht="21">
      <c r="A221" s="218" t="s">
        <v>91</v>
      </c>
      <c r="B221" s="244"/>
      <c r="C221" s="218" t="s">
        <v>91</v>
      </c>
      <c r="D221" s="244"/>
      <c r="E221" s="218" t="s">
        <v>91</v>
      </c>
      <c r="F221" s="243"/>
      <c r="H221" s="296"/>
    </row>
    <row r="222" spans="1:8" ht="21">
      <c r="A222" s="245"/>
      <c r="C222" s="245"/>
      <c r="E222" s="245"/>
      <c r="F222" s="183"/>
      <c r="H222" s="291"/>
    </row>
    <row r="223" spans="1:8" ht="21">
      <c r="A223" s="246" t="s">
        <v>154</v>
      </c>
      <c r="B223" s="193"/>
      <c r="C223" s="193"/>
      <c r="D223" s="193"/>
      <c r="E223" s="193"/>
      <c r="F223" s="183"/>
      <c r="H223" s="297">
        <f>SUM(E225:E226)</f>
        <v>19300</v>
      </c>
    </row>
    <row r="224" spans="1:8" ht="21">
      <c r="A224" s="196" t="s">
        <v>79</v>
      </c>
      <c r="B224" s="197"/>
      <c r="C224" s="196" t="s">
        <v>80</v>
      </c>
      <c r="D224" s="197"/>
      <c r="E224" s="196" t="s">
        <v>78</v>
      </c>
      <c r="F224" s="243"/>
      <c r="H224" s="290"/>
    </row>
    <row r="225" spans="1:8" ht="21">
      <c r="A225" s="299" t="s">
        <v>284</v>
      </c>
      <c r="B225" s="247"/>
      <c r="C225" s="734" t="s">
        <v>285</v>
      </c>
      <c r="D225" s="247"/>
      <c r="E225" s="350">
        <v>5000</v>
      </c>
      <c r="F225" s="222"/>
      <c r="G225" s="245"/>
      <c r="H225" s="291"/>
    </row>
    <row r="226" spans="1:8" ht="21">
      <c r="A226" s="299" t="s">
        <v>284</v>
      </c>
      <c r="B226" s="204"/>
      <c r="C226" s="735"/>
      <c r="D226" s="204"/>
      <c r="E226" s="350">
        <v>14300</v>
      </c>
      <c r="F226" s="243"/>
      <c r="H226" s="294"/>
    </row>
    <row r="227" spans="1:8" ht="21">
      <c r="A227" s="211"/>
      <c r="B227" s="204"/>
      <c r="C227" s="212"/>
      <c r="D227" s="204"/>
      <c r="E227" s="293"/>
      <c r="F227" s="243"/>
      <c r="H227" s="294"/>
    </row>
    <row r="228" spans="1:8" ht="21">
      <c r="A228" s="193" t="s">
        <v>155</v>
      </c>
      <c r="F228" s="183"/>
      <c r="H228" s="296"/>
    </row>
    <row r="229" spans="1:8" ht="21">
      <c r="A229" s="248" t="s">
        <v>81</v>
      </c>
      <c r="F229" s="183"/>
      <c r="H229" s="296"/>
    </row>
    <row r="230" spans="1:8" ht="21">
      <c r="A230" s="218" t="s">
        <v>91</v>
      </c>
      <c r="B230" s="249"/>
      <c r="C230" s="218" t="s">
        <v>91</v>
      </c>
      <c r="D230" s="244"/>
      <c r="E230" s="218" t="s">
        <v>91</v>
      </c>
      <c r="F230" s="183"/>
      <c r="H230" s="296"/>
    </row>
    <row r="231" spans="1:8" ht="21">
      <c r="A231" s="200"/>
      <c r="B231" s="200"/>
      <c r="C231" s="200"/>
      <c r="D231" s="200"/>
      <c r="E231" s="200"/>
      <c r="F231" s="183"/>
      <c r="H231" s="294"/>
    </row>
    <row r="232" spans="1:8" ht="21">
      <c r="A232" s="215" t="str">
        <f>A218</f>
        <v>ยอดคงเหลือตามรายงานธนาคาร ณ วันที่ 31  พฤษภาคม    2556</v>
      </c>
      <c r="B232" s="190"/>
      <c r="C232" s="190"/>
      <c r="D232" s="190"/>
      <c r="E232" s="190"/>
      <c r="F232" s="219"/>
      <c r="G232" s="190"/>
      <c r="H232" s="298">
        <f>H218-H223</f>
        <v>11149384.410000002</v>
      </c>
    </row>
    <row r="233" spans="1:8" ht="21">
      <c r="A233" s="193" t="s">
        <v>39</v>
      </c>
      <c r="D233" s="217"/>
      <c r="E233" s="193" t="s">
        <v>156</v>
      </c>
      <c r="H233" s="296"/>
    </row>
    <row r="234" spans="1:8" ht="21">
      <c r="A234" s="731" t="s">
        <v>276</v>
      </c>
      <c r="B234" s="731"/>
      <c r="C234" s="731"/>
      <c r="D234" s="183"/>
      <c r="E234" s="730" t="s">
        <v>157</v>
      </c>
      <c r="F234" s="740"/>
      <c r="G234" s="740"/>
      <c r="H234" s="740"/>
    </row>
    <row r="235" spans="1:8" ht="21">
      <c r="A235" s="731" t="s">
        <v>277</v>
      </c>
      <c r="B235" s="731"/>
      <c r="C235" s="731"/>
      <c r="D235" s="183"/>
      <c r="E235" s="730" t="str">
        <f>'งบกระทบยอด  ธกส..'!E167:H167</f>
        <v>ผู้ตรวจสอบ</v>
      </c>
      <c r="F235" s="740"/>
      <c r="G235" s="740"/>
      <c r="H235" s="740"/>
    </row>
    <row r="236" spans="1:8" ht="21">
      <c r="A236" s="732" t="s">
        <v>278</v>
      </c>
      <c r="B236" s="732"/>
      <c r="C236" s="732"/>
      <c r="D236" s="219"/>
      <c r="E236" s="733" t="str">
        <f>A236</f>
        <v>วันที่ 31  พฤษภาคม    2556</v>
      </c>
      <c r="F236" s="732"/>
      <c r="G236" s="732"/>
      <c r="H236" s="732"/>
    </row>
    <row r="244" spans="1:5" ht="21">
      <c r="A244" s="193" t="s">
        <v>122</v>
      </c>
      <c r="D244" s="183"/>
      <c r="E244" s="184"/>
    </row>
    <row r="245" spans="1:5" ht="21">
      <c r="A245" s="193" t="s">
        <v>152</v>
      </c>
      <c r="D245" s="183"/>
      <c r="E245" s="185" t="s">
        <v>158</v>
      </c>
    </row>
    <row r="246" spans="1:8" ht="21">
      <c r="A246" s="186" t="s">
        <v>74</v>
      </c>
      <c r="B246" s="187"/>
      <c r="C246" s="186"/>
      <c r="D246" s="188"/>
      <c r="E246" s="189" t="s">
        <v>159</v>
      </c>
      <c r="F246" s="190"/>
      <c r="G246" s="190"/>
      <c r="H246" s="190"/>
    </row>
    <row r="247" spans="6:8" ht="21">
      <c r="F247" s="183"/>
      <c r="H247" s="241" t="s">
        <v>63</v>
      </c>
    </row>
    <row r="248" spans="1:8" ht="21">
      <c r="A248" s="181" t="s">
        <v>297</v>
      </c>
      <c r="B248" s="193"/>
      <c r="C248" s="193"/>
      <c r="D248" s="193"/>
      <c r="E248" s="193"/>
      <c r="F248" s="242"/>
      <c r="G248" s="193"/>
      <c r="H248" s="297">
        <f>'[6]มิ.ย.56'!$M$754</f>
        <v>8514724.330000002</v>
      </c>
    </row>
    <row r="249" spans="1:8" ht="21">
      <c r="A249" s="193" t="s">
        <v>75</v>
      </c>
      <c r="B249" s="193"/>
      <c r="C249" s="193"/>
      <c r="D249" s="193"/>
      <c r="E249" s="193"/>
      <c r="F249" s="183"/>
      <c r="H249" s="296"/>
    </row>
    <row r="250" spans="1:8" ht="21">
      <c r="A250" s="197" t="s">
        <v>76</v>
      </c>
      <c r="B250" s="197"/>
      <c r="C250" s="197" t="s">
        <v>77</v>
      </c>
      <c r="D250" s="197"/>
      <c r="E250" s="197" t="s">
        <v>78</v>
      </c>
      <c r="F250" s="243"/>
      <c r="H250" s="296"/>
    </row>
    <row r="251" spans="1:8" ht="21">
      <c r="A251" s="218" t="s">
        <v>91</v>
      </c>
      <c r="B251" s="244"/>
      <c r="C251" s="218" t="s">
        <v>91</v>
      </c>
      <c r="D251" s="244"/>
      <c r="E251" s="218" t="s">
        <v>91</v>
      </c>
      <c r="F251" s="243"/>
      <c r="H251" s="296"/>
    </row>
    <row r="252" spans="1:8" ht="21">
      <c r="A252" s="245"/>
      <c r="C252" s="245"/>
      <c r="E252" s="245"/>
      <c r="F252" s="183"/>
      <c r="H252" s="291"/>
    </row>
    <row r="253" spans="1:8" ht="21">
      <c r="A253" s="246" t="s">
        <v>154</v>
      </c>
      <c r="B253" s="193"/>
      <c r="C253" s="193"/>
      <c r="D253" s="193"/>
      <c r="E253" s="193"/>
      <c r="F253" s="183"/>
      <c r="H253" s="297">
        <f>SUM(E255:E265)</f>
        <v>147829.82</v>
      </c>
    </row>
    <row r="254" spans="1:8" ht="21">
      <c r="A254" s="196" t="s">
        <v>79</v>
      </c>
      <c r="B254" s="197"/>
      <c r="C254" s="196" t="s">
        <v>80</v>
      </c>
      <c r="D254" s="197"/>
      <c r="E254" s="196" t="s">
        <v>78</v>
      </c>
      <c r="F254" s="243"/>
      <c r="H254" s="290"/>
    </row>
    <row r="255" spans="1:8" ht="21">
      <c r="A255" s="271"/>
      <c r="B255" s="247"/>
      <c r="C255" s="299" t="s">
        <v>292</v>
      </c>
      <c r="D255" s="247"/>
      <c r="E255" s="355">
        <v>20000</v>
      </c>
      <c r="F255" s="222"/>
      <c r="G255" s="245"/>
      <c r="H255" s="291"/>
    </row>
    <row r="256" spans="1:8" ht="21">
      <c r="A256" s="271"/>
      <c r="B256" s="204"/>
      <c r="C256" s="299" t="s">
        <v>293</v>
      </c>
      <c r="D256" s="204"/>
      <c r="E256" s="355">
        <v>17002</v>
      </c>
      <c r="F256" s="243"/>
      <c r="H256" s="294"/>
    </row>
    <row r="257" spans="1:8" ht="21">
      <c r="A257" s="299" t="s">
        <v>291</v>
      </c>
      <c r="B257" s="204"/>
      <c r="C257" s="734" t="s">
        <v>294</v>
      </c>
      <c r="D257" s="204"/>
      <c r="E257" s="355">
        <v>2080.37</v>
      </c>
      <c r="F257" s="243"/>
      <c r="H257" s="294"/>
    </row>
    <row r="258" spans="1:8" ht="21">
      <c r="A258" s="299" t="s">
        <v>291</v>
      </c>
      <c r="B258" s="204"/>
      <c r="C258" s="736"/>
      <c r="D258" s="204"/>
      <c r="E258" s="355">
        <v>2588.58</v>
      </c>
      <c r="F258" s="243"/>
      <c r="H258" s="294"/>
    </row>
    <row r="259" spans="1:8" ht="21">
      <c r="A259" s="299" t="s">
        <v>291</v>
      </c>
      <c r="B259" s="204"/>
      <c r="C259" s="736"/>
      <c r="D259" s="204"/>
      <c r="E259" s="355">
        <v>4839.35</v>
      </c>
      <c r="F259" s="243"/>
      <c r="H259" s="294"/>
    </row>
    <row r="260" spans="1:8" ht="21">
      <c r="A260" s="299" t="s">
        <v>291</v>
      </c>
      <c r="B260" s="204"/>
      <c r="C260" s="736"/>
      <c r="D260" s="204"/>
      <c r="E260" s="355">
        <v>5646.73</v>
      </c>
      <c r="F260" s="243"/>
      <c r="H260" s="294"/>
    </row>
    <row r="261" spans="1:8" ht="21">
      <c r="A261" s="299" t="s">
        <v>291</v>
      </c>
      <c r="B261" s="204"/>
      <c r="C261" s="736"/>
      <c r="D261" s="204"/>
      <c r="E261" s="355">
        <v>7727.1</v>
      </c>
      <c r="F261" s="243"/>
      <c r="H261" s="294"/>
    </row>
    <row r="262" spans="1:8" ht="21">
      <c r="A262" s="299" t="s">
        <v>291</v>
      </c>
      <c r="B262" s="204"/>
      <c r="C262" s="735"/>
      <c r="D262" s="204"/>
      <c r="E262" s="355">
        <v>10897.2</v>
      </c>
      <c r="F262" s="243"/>
      <c r="H262" s="294"/>
    </row>
    <row r="263" spans="1:8" ht="21">
      <c r="A263" s="299" t="s">
        <v>291</v>
      </c>
      <c r="B263" s="204"/>
      <c r="C263" s="734" t="s">
        <v>295</v>
      </c>
      <c r="D263" s="204"/>
      <c r="E263" s="355">
        <v>7600.12</v>
      </c>
      <c r="F263" s="243"/>
      <c r="H263" s="294"/>
    </row>
    <row r="264" spans="1:8" ht="21">
      <c r="A264" s="299" t="s">
        <v>291</v>
      </c>
      <c r="B264" s="204"/>
      <c r="C264" s="735"/>
      <c r="D264" s="204"/>
      <c r="E264" s="355">
        <v>34448.37</v>
      </c>
      <c r="F264" s="243"/>
      <c r="H264" s="294"/>
    </row>
    <row r="265" spans="1:8" ht="21">
      <c r="A265" s="299" t="s">
        <v>290</v>
      </c>
      <c r="B265" s="204"/>
      <c r="C265" s="299" t="s">
        <v>296</v>
      </c>
      <c r="D265" s="204"/>
      <c r="E265" s="355">
        <v>35000</v>
      </c>
      <c r="F265" s="243"/>
      <c r="H265" s="294"/>
    </row>
    <row r="266" spans="1:8" ht="21">
      <c r="A266" s="353"/>
      <c r="B266" s="204"/>
      <c r="C266" s="353"/>
      <c r="D266" s="204"/>
      <c r="E266" s="354"/>
      <c r="F266" s="243"/>
      <c r="H266" s="294"/>
    </row>
    <row r="267" spans="1:8" ht="21">
      <c r="A267" s="353"/>
      <c r="B267" s="204"/>
      <c r="C267" s="353"/>
      <c r="D267" s="204"/>
      <c r="E267" s="354"/>
      <c r="F267" s="243"/>
      <c r="H267" s="294"/>
    </row>
    <row r="268" spans="1:8" ht="21">
      <c r="A268" s="211"/>
      <c r="B268" s="204"/>
      <c r="C268" s="212"/>
      <c r="D268" s="204"/>
      <c r="E268" s="293"/>
      <c r="F268" s="243"/>
      <c r="H268" s="294"/>
    </row>
    <row r="269" spans="1:8" ht="21">
      <c r="A269" s="193" t="s">
        <v>155</v>
      </c>
      <c r="F269" s="183"/>
      <c r="H269" s="296"/>
    </row>
    <row r="270" spans="1:8" ht="21">
      <c r="A270" s="248" t="s">
        <v>81</v>
      </c>
      <c r="F270" s="183"/>
      <c r="H270" s="296"/>
    </row>
    <row r="271" spans="1:8" ht="21">
      <c r="A271" s="218" t="s">
        <v>91</v>
      </c>
      <c r="B271" s="249"/>
      <c r="C271" s="218" t="s">
        <v>91</v>
      </c>
      <c r="D271" s="244"/>
      <c r="E271" s="218" t="s">
        <v>91</v>
      </c>
      <c r="F271" s="183"/>
      <c r="H271" s="296"/>
    </row>
    <row r="272" spans="1:8" ht="21">
      <c r="A272" s="200"/>
      <c r="B272" s="200"/>
      <c r="C272" s="200"/>
      <c r="D272" s="200"/>
      <c r="E272" s="200"/>
      <c r="F272" s="183"/>
      <c r="H272" s="294"/>
    </row>
    <row r="273" spans="1:8" ht="21">
      <c r="A273" s="215" t="str">
        <f>A248</f>
        <v>ยอดคงเหลือตามรายงานธนาคาร ณ วันที่ 30 มิถุนายน    2556</v>
      </c>
      <c r="B273" s="190"/>
      <c r="C273" s="190"/>
      <c r="D273" s="190"/>
      <c r="E273" s="190"/>
      <c r="F273" s="219"/>
      <c r="G273" s="190"/>
      <c r="H273" s="298">
        <f>H248-H253</f>
        <v>8366894.510000002</v>
      </c>
    </row>
    <row r="274" spans="1:8" ht="21">
      <c r="A274" s="193" t="s">
        <v>39</v>
      </c>
      <c r="D274" s="217"/>
      <c r="E274" s="193" t="s">
        <v>156</v>
      </c>
      <c r="H274" s="296"/>
    </row>
    <row r="275" spans="1:8" ht="21">
      <c r="A275" s="731" t="s">
        <v>276</v>
      </c>
      <c r="B275" s="731"/>
      <c r="C275" s="731"/>
      <c r="D275" s="183"/>
      <c r="E275" s="730" t="s">
        <v>157</v>
      </c>
      <c r="F275" s="740"/>
      <c r="G275" s="740"/>
      <c r="H275" s="740"/>
    </row>
    <row r="276" spans="1:8" ht="21">
      <c r="A276" s="731" t="s">
        <v>277</v>
      </c>
      <c r="B276" s="731"/>
      <c r="C276" s="731"/>
      <c r="D276" s="183"/>
      <c r="E276" s="730" t="str">
        <f>'งบกระทบยอด  ธกส..'!E197:H197</f>
        <v>ผู้อำนวยการกองคลัง</v>
      </c>
      <c r="F276" s="740"/>
      <c r="G276" s="740"/>
      <c r="H276" s="740"/>
    </row>
    <row r="277" spans="1:8" ht="21">
      <c r="A277" s="732" t="s">
        <v>287</v>
      </c>
      <c r="B277" s="732"/>
      <c r="C277" s="732"/>
      <c r="D277" s="219"/>
      <c r="E277" s="733" t="str">
        <f>A277</f>
        <v>วันที่ 30 มิถุนายน    2556</v>
      </c>
      <c r="F277" s="732"/>
      <c r="G277" s="732"/>
      <c r="H277" s="732"/>
    </row>
    <row r="284" spans="1:5" ht="21">
      <c r="A284" s="193" t="s">
        <v>122</v>
      </c>
      <c r="D284" s="183"/>
      <c r="E284" s="184"/>
    </row>
    <row r="285" spans="1:5" ht="21">
      <c r="A285" s="193" t="s">
        <v>152</v>
      </c>
      <c r="D285" s="183"/>
      <c r="E285" s="185" t="s">
        <v>158</v>
      </c>
    </row>
    <row r="286" spans="1:8" ht="21">
      <c r="A286" s="186" t="s">
        <v>74</v>
      </c>
      <c r="B286" s="187"/>
      <c r="C286" s="186"/>
      <c r="D286" s="188"/>
      <c r="E286" s="189" t="s">
        <v>159</v>
      </c>
      <c r="F286" s="190"/>
      <c r="G286" s="190"/>
      <c r="H286" s="190"/>
    </row>
    <row r="287" spans="6:8" ht="21">
      <c r="F287" s="183"/>
      <c r="H287" s="241" t="s">
        <v>63</v>
      </c>
    </row>
    <row r="288" spans="1:8" ht="21">
      <c r="A288" s="181" t="s">
        <v>299</v>
      </c>
      <c r="B288" s="193"/>
      <c r="C288" s="193"/>
      <c r="D288" s="193"/>
      <c r="E288" s="193"/>
      <c r="F288" s="242"/>
      <c r="G288" s="193"/>
      <c r="H288" s="297">
        <f>'[6]ส.ค.56'!$M$668</f>
        <v>7477277.290000003</v>
      </c>
    </row>
    <row r="289" spans="1:8" ht="21">
      <c r="A289" s="193" t="s">
        <v>75</v>
      </c>
      <c r="B289" s="193"/>
      <c r="C289" s="193"/>
      <c r="D289" s="193"/>
      <c r="E289" s="193"/>
      <c r="F289" s="183"/>
      <c r="H289" s="296"/>
    </row>
    <row r="290" spans="1:8" ht="21">
      <c r="A290" s="197" t="s">
        <v>76</v>
      </c>
      <c r="B290" s="197"/>
      <c r="C290" s="197" t="s">
        <v>77</v>
      </c>
      <c r="D290" s="197"/>
      <c r="E290" s="197" t="s">
        <v>78</v>
      </c>
      <c r="F290" s="243"/>
      <c r="H290" s="296"/>
    </row>
    <row r="291" spans="1:8" ht="21">
      <c r="A291" s="218" t="s">
        <v>91</v>
      </c>
      <c r="B291" s="244"/>
      <c r="C291" s="218" t="s">
        <v>91</v>
      </c>
      <c r="D291" s="244"/>
      <c r="E291" s="218" t="s">
        <v>91</v>
      </c>
      <c r="F291" s="243"/>
      <c r="H291" s="296"/>
    </row>
    <row r="292" spans="1:8" ht="21">
      <c r="A292" s="245"/>
      <c r="C292" s="245"/>
      <c r="E292" s="245"/>
      <c r="F292" s="183"/>
      <c r="H292" s="291"/>
    </row>
    <row r="293" spans="1:8" ht="21">
      <c r="A293" s="246" t="s">
        <v>154</v>
      </c>
      <c r="B293" s="193"/>
      <c r="C293" s="193"/>
      <c r="D293" s="193"/>
      <c r="E293" s="193"/>
      <c r="F293" s="183"/>
      <c r="H293" s="297">
        <f>SUM(E295:E295)</f>
        <v>4344.05</v>
      </c>
    </row>
    <row r="294" spans="1:8" ht="21">
      <c r="A294" s="196" t="s">
        <v>79</v>
      </c>
      <c r="B294" s="197"/>
      <c r="C294" s="196" t="s">
        <v>80</v>
      </c>
      <c r="D294" s="197"/>
      <c r="E294" s="196" t="s">
        <v>78</v>
      </c>
      <c r="F294" s="243"/>
      <c r="H294" s="290"/>
    </row>
    <row r="295" spans="1:8" ht="21">
      <c r="A295" s="299" t="s">
        <v>301</v>
      </c>
      <c r="B295" s="247"/>
      <c r="C295" s="299" t="s">
        <v>300</v>
      </c>
      <c r="D295" s="247"/>
      <c r="E295" s="397">
        <v>4344.05</v>
      </c>
      <c r="F295" s="222"/>
      <c r="G295" s="245"/>
      <c r="H295" s="291"/>
    </row>
    <row r="296" spans="1:8" ht="21">
      <c r="A296" s="353"/>
      <c r="B296" s="204"/>
      <c r="C296" s="353"/>
      <c r="D296" s="204"/>
      <c r="E296" s="354"/>
      <c r="F296" s="243"/>
      <c r="H296" s="294"/>
    </row>
    <row r="297" spans="1:8" ht="21">
      <c r="A297" s="353"/>
      <c r="B297" s="204"/>
      <c r="C297" s="353"/>
      <c r="D297" s="204"/>
      <c r="E297" s="354"/>
      <c r="F297" s="243"/>
      <c r="H297" s="294"/>
    </row>
    <row r="298" spans="1:8" ht="21">
      <c r="A298" s="211"/>
      <c r="B298" s="204"/>
      <c r="C298" s="212"/>
      <c r="D298" s="204"/>
      <c r="E298" s="293"/>
      <c r="F298" s="243"/>
      <c r="H298" s="294"/>
    </row>
    <row r="299" spans="1:8" ht="21">
      <c r="A299" s="193" t="s">
        <v>155</v>
      </c>
      <c r="F299" s="183"/>
      <c r="H299" s="296"/>
    </row>
    <row r="300" spans="1:8" ht="21">
      <c r="A300" s="248" t="s">
        <v>81</v>
      </c>
      <c r="F300" s="183"/>
      <c r="H300" s="296"/>
    </row>
    <row r="301" spans="1:8" ht="21">
      <c r="A301" s="218" t="s">
        <v>91</v>
      </c>
      <c r="B301" s="249"/>
      <c r="C301" s="218" t="s">
        <v>91</v>
      </c>
      <c r="D301" s="244"/>
      <c r="E301" s="218" t="s">
        <v>91</v>
      </c>
      <c r="F301" s="183"/>
      <c r="H301" s="296"/>
    </row>
    <row r="302" spans="1:8" ht="21">
      <c r="A302" s="200"/>
      <c r="B302" s="200"/>
      <c r="C302" s="200"/>
      <c r="D302" s="200"/>
      <c r="E302" s="200"/>
      <c r="F302" s="183"/>
      <c r="H302" s="294"/>
    </row>
    <row r="303" spans="1:8" ht="21">
      <c r="A303" s="215" t="str">
        <f>A288</f>
        <v>ยอดคงเหลือตามรายงานธนาคาร ณ วันที่ 31 กรกฎาคม    2556</v>
      </c>
      <c r="B303" s="190"/>
      <c r="C303" s="190"/>
      <c r="D303" s="190"/>
      <c r="E303" s="190"/>
      <c r="F303" s="219"/>
      <c r="G303" s="190"/>
      <c r="H303" s="298">
        <f>H288-H293</f>
        <v>7472933.240000003</v>
      </c>
    </row>
    <row r="304" spans="1:8" ht="21">
      <c r="A304" s="193" t="s">
        <v>39</v>
      </c>
      <c r="D304" s="217"/>
      <c r="E304" s="193" t="s">
        <v>156</v>
      </c>
      <c r="H304" s="296"/>
    </row>
    <row r="305" spans="1:8" ht="21">
      <c r="A305" s="731" t="s">
        <v>276</v>
      </c>
      <c r="B305" s="731"/>
      <c r="C305" s="731"/>
      <c r="D305" s="183"/>
      <c r="E305" s="730" t="s">
        <v>157</v>
      </c>
      <c r="F305" s="740"/>
      <c r="G305" s="740"/>
      <c r="H305" s="740"/>
    </row>
    <row r="306" spans="1:8" ht="21">
      <c r="A306" s="731" t="s">
        <v>277</v>
      </c>
      <c r="B306" s="731"/>
      <c r="C306" s="731"/>
      <c r="D306" s="183"/>
      <c r="E306" s="730" t="str">
        <f>E276</f>
        <v>ผู้อำนวยการกองคลัง</v>
      </c>
      <c r="F306" s="740"/>
      <c r="G306" s="740"/>
      <c r="H306" s="740"/>
    </row>
    <row r="307" spans="1:8" ht="21">
      <c r="A307" s="732" t="s">
        <v>298</v>
      </c>
      <c r="B307" s="732"/>
      <c r="C307" s="732"/>
      <c r="D307" s="219"/>
      <c r="E307" s="733" t="str">
        <f>A307</f>
        <v>วันที่ 31 กรกฎาคม    2556</v>
      </c>
      <c r="F307" s="732"/>
      <c r="G307" s="732"/>
      <c r="H307" s="732"/>
    </row>
    <row r="324" spans="1:5" ht="21">
      <c r="A324" s="193" t="s">
        <v>122</v>
      </c>
      <c r="D324" s="183"/>
      <c r="E324" s="184"/>
    </row>
    <row r="325" spans="1:5" ht="21">
      <c r="A325" s="193" t="s">
        <v>152</v>
      </c>
      <c r="D325" s="183"/>
      <c r="E325" s="185" t="s">
        <v>158</v>
      </c>
    </row>
    <row r="326" spans="1:8" ht="21">
      <c r="A326" s="186" t="s">
        <v>74</v>
      </c>
      <c r="B326" s="187"/>
      <c r="C326" s="186"/>
      <c r="D326" s="188"/>
      <c r="E326" s="189" t="s">
        <v>159</v>
      </c>
      <c r="F326" s="190"/>
      <c r="G326" s="190"/>
      <c r="H326" s="190"/>
    </row>
    <row r="327" spans="6:8" ht="21">
      <c r="F327" s="183"/>
      <c r="H327" s="241" t="s">
        <v>63</v>
      </c>
    </row>
    <row r="328" spans="1:8" ht="21">
      <c r="A328" s="181" t="s">
        <v>312</v>
      </c>
      <c r="B328" s="193"/>
      <c r="C328" s="193"/>
      <c r="D328" s="193"/>
      <c r="E328" s="193"/>
      <c r="F328" s="242"/>
      <c r="G328" s="193"/>
      <c r="H328" s="297">
        <f>'[6]ส.ค.56'!$M$668</f>
        <v>7477277.290000003</v>
      </c>
    </row>
    <row r="329" spans="1:8" ht="21">
      <c r="A329" s="193" t="s">
        <v>75</v>
      </c>
      <c r="B329" s="193"/>
      <c r="C329" s="193"/>
      <c r="D329" s="193"/>
      <c r="E329" s="193"/>
      <c r="F329" s="183"/>
      <c r="H329" s="296"/>
    </row>
    <row r="330" spans="1:8" ht="21">
      <c r="A330" s="197" t="s">
        <v>76</v>
      </c>
      <c r="B330" s="197"/>
      <c r="C330" s="197" t="s">
        <v>77</v>
      </c>
      <c r="D330" s="197"/>
      <c r="E330" s="197" t="s">
        <v>78</v>
      </c>
      <c r="F330" s="243"/>
      <c r="H330" s="296"/>
    </row>
    <row r="331" spans="1:8" ht="21">
      <c r="A331" s="218" t="s">
        <v>91</v>
      </c>
      <c r="B331" s="244"/>
      <c r="C331" s="218" t="s">
        <v>91</v>
      </c>
      <c r="D331" s="244"/>
      <c r="E331" s="218" t="s">
        <v>91</v>
      </c>
      <c r="F331" s="243"/>
      <c r="H331" s="296"/>
    </row>
    <row r="332" spans="1:8" ht="21">
      <c r="A332" s="245"/>
      <c r="C332" s="245"/>
      <c r="E332" s="245"/>
      <c r="F332" s="183"/>
      <c r="H332" s="291"/>
    </row>
    <row r="333" spans="1:8" ht="21">
      <c r="A333" s="246" t="s">
        <v>154</v>
      </c>
      <c r="B333" s="193"/>
      <c r="C333" s="193"/>
      <c r="D333" s="193"/>
      <c r="E333" s="193"/>
      <c r="F333" s="183"/>
      <c r="H333" s="297">
        <f>SUM(E335:E339)</f>
        <v>4000</v>
      </c>
    </row>
    <row r="334" spans="1:8" ht="21">
      <c r="A334" s="196" t="s">
        <v>79</v>
      </c>
      <c r="B334" s="197"/>
      <c r="C334" s="196" t="s">
        <v>80</v>
      </c>
      <c r="D334" s="197"/>
      <c r="E334" s="196" t="s">
        <v>78</v>
      </c>
      <c r="F334" s="243"/>
      <c r="H334" s="290"/>
    </row>
    <row r="335" spans="1:8" ht="21">
      <c r="A335" s="299" t="s">
        <v>318</v>
      </c>
      <c r="B335" s="247"/>
      <c r="C335" s="299" t="s">
        <v>313</v>
      </c>
      <c r="D335" s="247"/>
      <c r="E335" s="355">
        <v>800</v>
      </c>
      <c r="F335" s="222"/>
      <c r="G335" s="245"/>
      <c r="H335" s="291"/>
    </row>
    <row r="336" spans="1:8" ht="21">
      <c r="A336" s="299" t="s">
        <v>318</v>
      </c>
      <c r="B336" s="204"/>
      <c r="C336" s="299" t="s">
        <v>314</v>
      </c>
      <c r="D336" s="204"/>
      <c r="E336" s="355">
        <v>800</v>
      </c>
      <c r="F336" s="243"/>
      <c r="H336" s="294"/>
    </row>
    <row r="337" spans="1:8" ht="21">
      <c r="A337" s="299" t="s">
        <v>318</v>
      </c>
      <c r="B337" s="204"/>
      <c r="C337" s="299" t="s">
        <v>315</v>
      </c>
      <c r="D337" s="204"/>
      <c r="E337" s="355">
        <v>800</v>
      </c>
      <c r="F337" s="243"/>
      <c r="H337" s="294"/>
    </row>
    <row r="338" spans="1:8" ht="21">
      <c r="A338" s="299" t="s">
        <v>318</v>
      </c>
      <c r="B338" s="204"/>
      <c r="C338" s="299" t="s">
        <v>316</v>
      </c>
      <c r="D338" s="204"/>
      <c r="E338" s="355">
        <v>800</v>
      </c>
      <c r="F338" s="243"/>
      <c r="H338" s="294"/>
    </row>
    <row r="339" spans="1:8" ht="21">
      <c r="A339" s="299" t="s">
        <v>318</v>
      </c>
      <c r="B339" s="204"/>
      <c r="C339" s="299" t="s">
        <v>317</v>
      </c>
      <c r="D339" s="204"/>
      <c r="E339" s="355">
        <v>800</v>
      </c>
      <c r="F339" s="243"/>
      <c r="H339" s="294"/>
    </row>
    <row r="340" spans="1:8" ht="21">
      <c r="A340" s="211"/>
      <c r="B340" s="204"/>
      <c r="C340" s="212"/>
      <c r="D340" s="204"/>
      <c r="E340" s="293"/>
      <c r="F340" s="243"/>
      <c r="H340" s="294"/>
    </row>
    <row r="341" spans="1:8" ht="21">
      <c r="A341" s="193" t="s">
        <v>155</v>
      </c>
      <c r="F341" s="183"/>
      <c r="H341" s="296"/>
    </row>
    <row r="342" spans="1:8" ht="21">
      <c r="A342" s="248" t="s">
        <v>81</v>
      </c>
      <c r="F342" s="183"/>
      <c r="H342" s="296"/>
    </row>
    <row r="343" spans="1:8" ht="21">
      <c r="A343" s="218" t="s">
        <v>91</v>
      </c>
      <c r="B343" s="249"/>
      <c r="C343" s="218" t="s">
        <v>91</v>
      </c>
      <c r="D343" s="244"/>
      <c r="E343" s="218" t="s">
        <v>91</v>
      </c>
      <c r="F343" s="183"/>
      <c r="H343" s="296"/>
    </row>
    <row r="344" spans="1:8" ht="21">
      <c r="A344" s="200"/>
      <c r="B344" s="200"/>
      <c r="C344" s="200"/>
      <c r="D344" s="200"/>
      <c r="E344" s="200"/>
      <c r="F344" s="183"/>
      <c r="H344" s="294"/>
    </row>
    <row r="345" spans="1:8" ht="21">
      <c r="A345" s="215" t="str">
        <f>A328</f>
        <v>ยอดคงเหลือตามรายงานธนาคาร ณ วันที่ 30 สิงหาคม 2556</v>
      </c>
      <c r="B345" s="190"/>
      <c r="C345" s="190"/>
      <c r="D345" s="190"/>
      <c r="E345" s="190"/>
      <c r="F345" s="219"/>
      <c r="G345" s="190"/>
      <c r="H345" s="298">
        <f>H328-H333</f>
        <v>7473277.290000003</v>
      </c>
    </row>
    <row r="346" spans="1:8" ht="21">
      <c r="A346" s="193" t="s">
        <v>39</v>
      </c>
      <c r="D346" s="217"/>
      <c r="E346" s="193" t="s">
        <v>156</v>
      </c>
      <c r="H346" s="296"/>
    </row>
    <row r="347" spans="1:8" ht="21">
      <c r="A347" s="731" t="s">
        <v>276</v>
      </c>
      <c r="B347" s="731"/>
      <c r="C347" s="731"/>
      <c r="D347" s="183"/>
      <c r="E347" s="730" t="s">
        <v>157</v>
      </c>
      <c r="F347" s="740"/>
      <c r="G347" s="740"/>
      <c r="H347" s="740"/>
    </row>
    <row r="348" spans="1:8" ht="21">
      <c r="A348" s="731" t="s">
        <v>277</v>
      </c>
      <c r="B348" s="731"/>
      <c r="C348" s="731"/>
      <c r="D348" s="183"/>
      <c r="E348" s="730" t="str">
        <f>E306</f>
        <v>ผู้อำนวยการกองคลัง</v>
      </c>
      <c r="F348" s="740"/>
      <c r="G348" s="740"/>
      <c r="H348" s="740"/>
    </row>
    <row r="349" spans="1:8" ht="21">
      <c r="A349" s="732" t="s">
        <v>319</v>
      </c>
      <c r="B349" s="732"/>
      <c r="C349" s="732"/>
      <c r="D349" s="219"/>
      <c r="E349" s="733" t="str">
        <f>A349</f>
        <v>วันที่ 30 สิงหาคม 2556</v>
      </c>
      <c r="F349" s="732"/>
      <c r="G349" s="732"/>
      <c r="H349" s="732"/>
    </row>
    <row r="364" spans="1:5" ht="21">
      <c r="A364" s="193" t="s">
        <v>122</v>
      </c>
      <c r="D364" s="183"/>
      <c r="E364" s="184"/>
    </row>
    <row r="365" spans="1:5" ht="21">
      <c r="A365" s="193" t="s">
        <v>152</v>
      </c>
      <c r="D365" s="183"/>
      <c r="E365" s="185" t="s">
        <v>158</v>
      </c>
    </row>
    <row r="366" spans="1:8" ht="21">
      <c r="A366" s="186" t="s">
        <v>74</v>
      </c>
      <c r="B366" s="187"/>
      <c r="C366" s="186"/>
      <c r="D366" s="188"/>
      <c r="E366" s="189" t="s">
        <v>159</v>
      </c>
      <c r="F366" s="190"/>
      <c r="G366" s="190"/>
      <c r="H366" s="190"/>
    </row>
    <row r="367" spans="6:8" ht="21">
      <c r="F367" s="183"/>
      <c r="H367" s="241" t="s">
        <v>63</v>
      </c>
    </row>
    <row r="368" spans="1:8" ht="21">
      <c r="A368" s="181" t="s">
        <v>329</v>
      </c>
      <c r="B368" s="193"/>
      <c r="C368" s="193"/>
      <c r="D368" s="193"/>
      <c r="E368" s="193"/>
      <c r="F368" s="242"/>
      <c r="G368" s="193"/>
      <c r="H368" s="297">
        <f>'[6]ก.ย 56'!$M$668</f>
        <v>4687656.530000003</v>
      </c>
    </row>
    <row r="369" spans="1:8" ht="21">
      <c r="A369" s="193" t="s">
        <v>75</v>
      </c>
      <c r="B369" s="193"/>
      <c r="C369" s="193"/>
      <c r="D369" s="193"/>
      <c r="E369" s="193"/>
      <c r="F369" s="183"/>
      <c r="H369" s="296"/>
    </row>
    <row r="370" spans="1:8" ht="21">
      <c r="A370" s="197" t="s">
        <v>76</v>
      </c>
      <c r="B370" s="197"/>
      <c r="C370" s="197" t="s">
        <v>77</v>
      </c>
      <c r="D370" s="197"/>
      <c r="E370" s="197" t="s">
        <v>78</v>
      </c>
      <c r="F370" s="243"/>
      <c r="H370" s="296"/>
    </row>
    <row r="371" spans="1:8" ht="21">
      <c r="A371" s="218" t="s">
        <v>91</v>
      </c>
      <c r="B371" s="244"/>
      <c r="C371" s="218" t="s">
        <v>91</v>
      </c>
      <c r="D371" s="244"/>
      <c r="E371" s="218" t="s">
        <v>91</v>
      </c>
      <c r="F371" s="243"/>
      <c r="H371" s="296"/>
    </row>
    <row r="372" spans="1:8" ht="21">
      <c r="A372" s="245"/>
      <c r="C372" s="245"/>
      <c r="E372" s="245"/>
      <c r="F372" s="183"/>
      <c r="H372" s="291"/>
    </row>
    <row r="373" spans="1:8" ht="21">
      <c r="A373" s="246" t="s">
        <v>154</v>
      </c>
      <c r="B373" s="193"/>
      <c r="C373" s="193"/>
      <c r="D373" s="193"/>
      <c r="E373" s="193"/>
      <c r="F373" s="183"/>
      <c r="H373" s="297">
        <f>SUM(E375:E380)</f>
        <v>119075.29000000001</v>
      </c>
    </row>
    <row r="374" spans="1:8" ht="21">
      <c r="A374" s="196" t="s">
        <v>79</v>
      </c>
      <c r="B374" s="197"/>
      <c r="C374" s="196" t="s">
        <v>80</v>
      </c>
      <c r="D374" s="197"/>
      <c r="E374" s="196" t="s">
        <v>78</v>
      </c>
      <c r="F374" s="243"/>
      <c r="H374" s="290"/>
    </row>
    <row r="375" spans="1:8" ht="21">
      <c r="A375" s="403" t="s">
        <v>322</v>
      </c>
      <c r="B375" s="204"/>
      <c r="C375" s="404" t="s">
        <v>330</v>
      </c>
      <c r="D375" s="204"/>
      <c r="E375" s="355">
        <v>17190.39</v>
      </c>
      <c r="F375" s="243"/>
      <c r="H375" s="294"/>
    </row>
    <row r="376" spans="1:8" ht="21">
      <c r="A376" s="403" t="s">
        <v>322</v>
      </c>
      <c r="B376" s="204"/>
      <c r="C376" s="404" t="s">
        <v>330</v>
      </c>
      <c r="D376" s="204"/>
      <c r="E376" s="355">
        <v>61506.9</v>
      </c>
      <c r="F376" s="243"/>
      <c r="H376" s="294"/>
    </row>
    <row r="377" spans="1:8" ht="21">
      <c r="A377" s="403" t="s">
        <v>322</v>
      </c>
      <c r="B377" s="204"/>
      <c r="C377" s="404" t="s">
        <v>331</v>
      </c>
      <c r="D377" s="204"/>
      <c r="E377" s="355">
        <v>1080</v>
      </c>
      <c r="F377" s="243"/>
      <c r="H377" s="294"/>
    </row>
    <row r="378" spans="1:8" ht="21">
      <c r="A378" s="403" t="s">
        <v>322</v>
      </c>
      <c r="B378" s="204"/>
      <c r="C378" s="404" t="s">
        <v>331</v>
      </c>
      <c r="D378" s="204"/>
      <c r="E378" s="355">
        <v>21188</v>
      </c>
      <c r="F378" s="243"/>
      <c r="H378" s="294"/>
    </row>
    <row r="379" spans="1:8" ht="21">
      <c r="A379" s="403" t="s">
        <v>322</v>
      </c>
      <c r="B379" s="204"/>
      <c r="C379" s="404" t="s">
        <v>332</v>
      </c>
      <c r="D379" s="204"/>
      <c r="E379" s="355">
        <v>7850</v>
      </c>
      <c r="F379" s="243"/>
      <c r="H379" s="294"/>
    </row>
    <row r="380" spans="1:8" ht="21">
      <c r="A380" s="403" t="s">
        <v>322</v>
      </c>
      <c r="C380" s="404" t="s">
        <v>332</v>
      </c>
      <c r="E380" s="355">
        <v>10260</v>
      </c>
      <c r="F380" s="183"/>
      <c r="H380" s="296"/>
    </row>
    <row r="381" spans="1:8" ht="21">
      <c r="A381" s="248" t="s">
        <v>81</v>
      </c>
      <c r="F381" s="183"/>
      <c r="H381" s="296"/>
    </row>
    <row r="382" spans="1:8" ht="21">
      <c r="A382" s="218" t="s">
        <v>91</v>
      </c>
      <c r="B382" s="249"/>
      <c r="C382" s="218" t="s">
        <v>91</v>
      </c>
      <c r="D382" s="244"/>
      <c r="E382" s="218" t="s">
        <v>91</v>
      </c>
      <c r="F382" s="183"/>
      <c r="H382" s="296"/>
    </row>
    <row r="383" spans="1:8" ht="21">
      <c r="A383" s="200"/>
      <c r="B383" s="200"/>
      <c r="C383" s="200"/>
      <c r="D383" s="200"/>
      <c r="E383" s="200"/>
      <c r="F383" s="183"/>
      <c r="H383" s="294"/>
    </row>
    <row r="384" spans="1:8" ht="21">
      <c r="A384" s="215" t="str">
        <f>A368</f>
        <v>ยอดคงเหลือตามรายงานธนาคาร ณ วันที่ 30 กันยายน 2556</v>
      </c>
      <c r="B384" s="190"/>
      <c r="C384" s="190"/>
      <c r="D384" s="190"/>
      <c r="E384" s="190"/>
      <c r="F384" s="219"/>
      <c r="G384" s="190"/>
      <c r="H384" s="298">
        <f>H368-H373</f>
        <v>4568581.240000003</v>
      </c>
    </row>
    <row r="385" spans="1:8" ht="21">
      <c r="A385" s="193" t="s">
        <v>39</v>
      </c>
      <c r="D385" s="217"/>
      <c r="E385" s="193" t="s">
        <v>156</v>
      </c>
      <c r="H385" s="296"/>
    </row>
    <row r="386" spans="1:8" ht="21">
      <c r="A386" s="731" t="s">
        <v>276</v>
      </c>
      <c r="B386" s="731"/>
      <c r="C386" s="731"/>
      <c r="D386" s="183"/>
      <c r="E386" s="730" t="s">
        <v>157</v>
      </c>
      <c r="F386" s="740"/>
      <c r="G386" s="740"/>
      <c r="H386" s="740"/>
    </row>
    <row r="387" spans="1:8" ht="21">
      <c r="A387" s="731" t="s">
        <v>277</v>
      </c>
      <c r="B387" s="731"/>
      <c r="C387" s="731"/>
      <c r="D387" s="183"/>
      <c r="E387" s="730" t="str">
        <f>E346</f>
        <v>ผู้ตรวจสอบ</v>
      </c>
      <c r="F387" s="740"/>
      <c r="G387" s="740"/>
      <c r="H387" s="740"/>
    </row>
    <row r="388" spans="1:8" ht="21">
      <c r="A388" s="732" t="s">
        <v>338</v>
      </c>
      <c r="B388" s="732"/>
      <c r="C388" s="732"/>
      <c r="D388" s="219"/>
      <c r="E388" s="733" t="str">
        <f>A388</f>
        <v>วันที่ 30 กันยายน 2556</v>
      </c>
      <c r="F388" s="732"/>
      <c r="G388" s="732"/>
      <c r="H388" s="732"/>
    </row>
    <row r="404" spans="1:5" ht="21">
      <c r="A404" s="193" t="s">
        <v>122</v>
      </c>
      <c r="D404" s="183"/>
      <c r="E404" s="184"/>
    </row>
    <row r="405" spans="1:5" ht="21">
      <c r="A405" s="193" t="s">
        <v>152</v>
      </c>
      <c r="D405" s="183"/>
      <c r="E405" s="185" t="s">
        <v>158</v>
      </c>
    </row>
    <row r="406" spans="1:8" ht="21">
      <c r="A406" s="186" t="s">
        <v>74</v>
      </c>
      <c r="B406" s="187"/>
      <c r="C406" s="186"/>
      <c r="D406" s="188"/>
      <c r="E406" s="189" t="s">
        <v>159</v>
      </c>
      <c r="F406" s="190"/>
      <c r="G406" s="190"/>
      <c r="H406" s="190"/>
    </row>
    <row r="407" spans="6:8" ht="21">
      <c r="F407" s="183"/>
      <c r="H407" s="241" t="s">
        <v>63</v>
      </c>
    </row>
    <row r="408" spans="1:8" ht="21">
      <c r="A408" s="181" t="s">
        <v>352</v>
      </c>
      <c r="B408" s="193"/>
      <c r="C408" s="193"/>
      <c r="D408" s="193"/>
      <c r="E408" s="193"/>
      <c r="F408" s="242"/>
      <c r="G408" s="193"/>
      <c r="H408" s="297">
        <f>'[7]ต ค  56 '!$M$539</f>
        <v>1745620.27</v>
      </c>
    </row>
    <row r="409" spans="1:8" ht="21">
      <c r="A409" s="193" t="s">
        <v>75</v>
      </c>
      <c r="B409" s="193"/>
      <c r="C409" s="193"/>
      <c r="D409" s="193"/>
      <c r="E409" s="193"/>
      <c r="F409" s="183"/>
      <c r="H409" s="296"/>
    </row>
    <row r="410" spans="1:8" ht="21">
      <c r="A410" s="197" t="s">
        <v>76</v>
      </c>
      <c r="B410" s="197"/>
      <c r="C410" s="197" t="s">
        <v>77</v>
      </c>
      <c r="D410" s="197"/>
      <c r="E410" s="197" t="s">
        <v>78</v>
      </c>
      <c r="F410" s="243"/>
      <c r="H410" s="296"/>
    </row>
    <row r="411" spans="1:8" ht="21">
      <c r="A411" s="218" t="s">
        <v>91</v>
      </c>
      <c r="B411" s="244"/>
      <c r="C411" s="218" t="s">
        <v>91</v>
      </c>
      <c r="D411" s="244"/>
      <c r="E411" s="218" t="s">
        <v>91</v>
      </c>
      <c r="F411" s="243"/>
      <c r="H411" s="296"/>
    </row>
    <row r="412" spans="1:8" ht="21">
      <c r="A412" s="245"/>
      <c r="C412" s="245"/>
      <c r="E412" s="245"/>
      <c r="F412" s="183"/>
      <c r="H412" s="291"/>
    </row>
    <row r="413" spans="1:8" ht="21">
      <c r="A413" s="246" t="s">
        <v>154</v>
      </c>
      <c r="B413" s="193"/>
      <c r="C413" s="193"/>
      <c r="D413" s="193"/>
      <c r="E413" s="193"/>
      <c r="F413" s="183"/>
      <c r="H413" s="297">
        <f>SUM(E415:E416)</f>
        <v>70700</v>
      </c>
    </row>
    <row r="414" spans="1:8" ht="21">
      <c r="A414" s="196" t="s">
        <v>79</v>
      </c>
      <c r="B414" s="197"/>
      <c r="C414" s="196" t="s">
        <v>80</v>
      </c>
      <c r="D414" s="197"/>
      <c r="E414" s="196" t="s">
        <v>78</v>
      </c>
      <c r="F414" s="243"/>
      <c r="H414" s="290"/>
    </row>
    <row r="415" spans="1:8" ht="21">
      <c r="A415" s="403" t="s">
        <v>355</v>
      </c>
      <c r="B415" s="204"/>
      <c r="C415" s="442" t="s">
        <v>356</v>
      </c>
      <c r="D415" s="204"/>
      <c r="E415" s="355">
        <v>60700</v>
      </c>
      <c r="F415" s="243"/>
      <c r="H415" s="294"/>
    </row>
    <row r="416" spans="1:8" ht="21">
      <c r="A416" s="403" t="s">
        <v>355</v>
      </c>
      <c r="B416" s="204"/>
      <c r="C416" s="442" t="s">
        <v>356</v>
      </c>
      <c r="D416" s="204"/>
      <c r="E416" s="355">
        <v>10000</v>
      </c>
      <c r="F416" s="243"/>
      <c r="H416" s="294"/>
    </row>
    <row r="417" spans="1:8" ht="21">
      <c r="A417" s="248" t="s">
        <v>81</v>
      </c>
      <c r="F417" s="183"/>
      <c r="H417" s="296"/>
    </row>
    <row r="418" spans="1:8" ht="21">
      <c r="A418" s="218" t="s">
        <v>91</v>
      </c>
      <c r="B418" s="249"/>
      <c r="C418" s="218" t="s">
        <v>91</v>
      </c>
      <c r="D418" s="244"/>
      <c r="E418" s="218" t="s">
        <v>91</v>
      </c>
      <c r="F418" s="183"/>
      <c r="H418" s="296"/>
    </row>
    <row r="419" spans="1:8" ht="21">
      <c r="A419" s="200"/>
      <c r="B419" s="200"/>
      <c r="C419" s="200"/>
      <c r="D419" s="200"/>
      <c r="E419" s="200"/>
      <c r="F419" s="183"/>
      <c r="H419" s="294"/>
    </row>
    <row r="420" spans="1:8" ht="21">
      <c r="A420" s="215" t="str">
        <f>A408</f>
        <v>ยอดคงเหลือตามรายงานธนาคาร ณ  วันที่  31  ตุลาคม  2556</v>
      </c>
      <c r="B420" s="190"/>
      <c r="C420" s="190"/>
      <c r="D420" s="190"/>
      <c r="E420" s="190"/>
      <c r="F420" s="219"/>
      <c r="G420" s="190"/>
      <c r="H420" s="298">
        <f>H408-H413</f>
        <v>1674920.27</v>
      </c>
    </row>
    <row r="421" spans="1:8" ht="21">
      <c r="A421" s="193" t="s">
        <v>39</v>
      </c>
      <c r="D421" s="217"/>
      <c r="E421" s="193" t="s">
        <v>156</v>
      </c>
      <c r="H421" s="296"/>
    </row>
    <row r="422" spans="1:8" ht="21">
      <c r="A422" s="731" t="s">
        <v>276</v>
      </c>
      <c r="B422" s="731"/>
      <c r="C422" s="731"/>
      <c r="D422" s="183"/>
      <c r="E422" s="730" t="s">
        <v>157</v>
      </c>
      <c r="F422" s="740"/>
      <c r="G422" s="740"/>
      <c r="H422" s="740"/>
    </row>
    <row r="423" spans="1:8" ht="21">
      <c r="A423" s="731" t="s">
        <v>277</v>
      </c>
      <c r="B423" s="731"/>
      <c r="C423" s="731"/>
      <c r="D423" s="183"/>
      <c r="E423" s="730" t="str">
        <f>E387</f>
        <v>ผู้ตรวจสอบ</v>
      </c>
      <c r="F423" s="740"/>
      <c r="G423" s="740"/>
      <c r="H423" s="740"/>
    </row>
    <row r="424" spans="1:8" ht="21">
      <c r="A424" s="732" t="s">
        <v>342</v>
      </c>
      <c r="B424" s="732"/>
      <c r="C424" s="732"/>
      <c r="D424" s="219"/>
      <c r="E424" s="733" t="str">
        <f>A424</f>
        <v> วันที่  31  ตุลาคม  2556</v>
      </c>
      <c r="F424" s="732"/>
      <c r="G424" s="732"/>
      <c r="H424" s="732"/>
    </row>
    <row r="444" spans="1:5" ht="21">
      <c r="A444" s="193" t="s">
        <v>122</v>
      </c>
      <c r="D444" s="183"/>
      <c r="E444" s="184"/>
    </row>
    <row r="445" spans="1:5" ht="21">
      <c r="A445" s="193" t="s">
        <v>152</v>
      </c>
      <c r="D445" s="183"/>
      <c r="E445" s="185" t="s">
        <v>158</v>
      </c>
    </row>
    <row r="446" spans="1:8" ht="21">
      <c r="A446" s="186" t="s">
        <v>74</v>
      </c>
      <c r="B446" s="187"/>
      <c r="C446" s="186"/>
      <c r="D446" s="188"/>
      <c r="E446" s="189" t="s">
        <v>159</v>
      </c>
      <c r="F446" s="190"/>
      <c r="G446" s="190"/>
      <c r="H446" s="190"/>
    </row>
    <row r="447" spans="6:8" ht="21">
      <c r="F447" s="183"/>
      <c r="H447" s="241" t="s">
        <v>63</v>
      </c>
    </row>
    <row r="448" spans="1:8" ht="21">
      <c r="A448" s="181" t="s">
        <v>373</v>
      </c>
      <c r="B448" s="193"/>
      <c r="C448" s="193"/>
      <c r="D448" s="193"/>
      <c r="E448" s="193"/>
      <c r="F448" s="242"/>
      <c r="G448" s="193"/>
      <c r="H448" s="297">
        <f>'[7]มี.ค. 57'!$M$668</f>
        <v>6312157.070000001</v>
      </c>
    </row>
    <row r="449" spans="1:8" ht="21">
      <c r="A449" s="193" t="s">
        <v>75</v>
      </c>
      <c r="B449" s="193"/>
      <c r="C449" s="193"/>
      <c r="D449" s="193"/>
      <c r="E449" s="193"/>
      <c r="F449" s="183"/>
      <c r="H449" s="296"/>
    </row>
    <row r="450" spans="1:8" ht="21">
      <c r="A450" s="197" t="s">
        <v>76</v>
      </c>
      <c r="B450" s="197"/>
      <c r="C450" s="197" t="s">
        <v>77</v>
      </c>
      <c r="D450" s="197"/>
      <c r="E450" s="197" t="s">
        <v>78</v>
      </c>
      <c r="F450" s="243"/>
      <c r="H450" s="296"/>
    </row>
    <row r="451" spans="1:8" ht="21">
      <c r="A451" s="218" t="s">
        <v>91</v>
      </c>
      <c r="B451" s="244"/>
      <c r="C451" s="218" t="s">
        <v>91</v>
      </c>
      <c r="D451" s="244"/>
      <c r="E451" s="218" t="s">
        <v>91</v>
      </c>
      <c r="F451" s="243"/>
      <c r="H451" s="296"/>
    </row>
    <row r="452" spans="1:8" ht="21">
      <c r="A452" s="245"/>
      <c r="C452" s="245"/>
      <c r="E452" s="245"/>
      <c r="F452" s="183"/>
      <c r="H452" s="291"/>
    </row>
    <row r="453" spans="1:8" ht="21">
      <c r="A453" s="246" t="s">
        <v>154</v>
      </c>
      <c r="B453" s="193"/>
      <c r="C453" s="193"/>
      <c r="D453" s="193"/>
      <c r="E453" s="193"/>
      <c r="F453" s="183"/>
      <c r="H453" s="297">
        <f>SUM(E455:E455)</f>
        <v>26400</v>
      </c>
    </row>
    <row r="454" spans="1:8" ht="21">
      <c r="A454" s="196" t="s">
        <v>79</v>
      </c>
      <c r="B454" s="197"/>
      <c r="C454" s="196" t="s">
        <v>80</v>
      </c>
      <c r="D454" s="197"/>
      <c r="E454" s="196" t="s">
        <v>78</v>
      </c>
      <c r="F454" s="243"/>
      <c r="H454" s="290"/>
    </row>
    <row r="455" spans="1:8" ht="21">
      <c r="A455" s="299" t="s">
        <v>377</v>
      </c>
      <c r="B455" s="204"/>
      <c r="C455" s="399" t="s">
        <v>376</v>
      </c>
      <c r="D455" s="204"/>
      <c r="E455" s="350">
        <v>26400</v>
      </c>
      <c r="F455" s="243"/>
      <c r="H455" s="294"/>
    </row>
    <row r="456" spans="1:8" ht="21">
      <c r="A456" s="248" t="s">
        <v>81</v>
      </c>
      <c r="F456" s="183"/>
      <c r="H456" s="296"/>
    </row>
    <row r="457" spans="1:8" ht="21">
      <c r="A457" s="218" t="s">
        <v>91</v>
      </c>
      <c r="B457" s="249"/>
      <c r="C457" s="218" t="s">
        <v>91</v>
      </c>
      <c r="D457" s="244"/>
      <c r="E457" s="218" t="s">
        <v>91</v>
      </c>
      <c r="F457" s="183"/>
      <c r="H457" s="296"/>
    </row>
    <row r="458" spans="1:8" ht="21">
      <c r="A458" s="200"/>
      <c r="B458" s="200"/>
      <c r="C458" s="200"/>
      <c r="D458" s="200"/>
      <c r="E458" s="200"/>
      <c r="F458" s="183"/>
      <c r="H458" s="294"/>
    </row>
    <row r="459" spans="1:8" ht="21">
      <c r="A459" s="215" t="str">
        <f>A448</f>
        <v>ยอดคงเหลือตามรายงานธนาคาร ณ  วันที่  31  มีนาคม  2557</v>
      </c>
      <c r="B459" s="190"/>
      <c r="C459" s="190"/>
      <c r="D459" s="190"/>
      <c r="E459" s="190"/>
      <c r="F459" s="219"/>
      <c r="G459" s="190"/>
      <c r="H459" s="298">
        <f>H448-H453</f>
        <v>6285757.070000001</v>
      </c>
    </row>
    <row r="460" spans="1:8" ht="21">
      <c r="A460" s="193" t="s">
        <v>39</v>
      </c>
      <c r="D460" s="217"/>
      <c r="E460" s="193" t="s">
        <v>156</v>
      </c>
      <c r="H460" s="296"/>
    </row>
    <row r="461" spans="1:8" ht="21">
      <c r="A461" s="731" t="s">
        <v>276</v>
      </c>
      <c r="B461" s="731"/>
      <c r="C461" s="731"/>
      <c r="D461" s="183"/>
      <c r="E461" s="730" t="s">
        <v>157</v>
      </c>
      <c r="F461" s="740"/>
      <c r="G461" s="740"/>
      <c r="H461" s="740"/>
    </row>
    <row r="462" spans="1:8" ht="21">
      <c r="A462" s="731" t="s">
        <v>277</v>
      </c>
      <c r="B462" s="731"/>
      <c r="C462" s="731"/>
      <c r="D462" s="183"/>
      <c r="E462" s="730" t="str">
        <f>E387</f>
        <v>ผู้ตรวจสอบ</v>
      </c>
      <c r="F462" s="740"/>
      <c r="G462" s="740"/>
      <c r="H462" s="740"/>
    </row>
    <row r="463" spans="1:8" ht="21">
      <c r="A463" s="732" t="s">
        <v>375</v>
      </c>
      <c r="B463" s="732"/>
      <c r="C463" s="732"/>
      <c r="D463" s="219"/>
      <c r="E463" s="733" t="str">
        <f>A463</f>
        <v> วันที่  31  มีนาคม  2557</v>
      </c>
      <c r="F463" s="732"/>
      <c r="G463" s="732"/>
      <c r="H463" s="732"/>
    </row>
    <row r="485" spans="1:5" ht="21">
      <c r="A485" s="193" t="s">
        <v>122</v>
      </c>
      <c r="D485" s="183"/>
      <c r="E485" s="184"/>
    </row>
    <row r="486" spans="1:5" ht="21">
      <c r="A486" s="193" t="s">
        <v>152</v>
      </c>
      <c r="D486" s="183"/>
      <c r="E486" s="185" t="s">
        <v>158</v>
      </c>
    </row>
    <row r="487" spans="1:8" ht="21">
      <c r="A487" s="186" t="s">
        <v>74</v>
      </c>
      <c r="B487" s="187"/>
      <c r="C487" s="186"/>
      <c r="D487" s="188"/>
      <c r="E487" s="189" t="s">
        <v>159</v>
      </c>
      <c r="F487" s="190"/>
      <c r="G487" s="190"/>
      <c r="H487" s="190"/>
    </row>
    <row r="488" spans="6:8" ht="21">
      <c r="F488" s="183"/>
      <c r="H488" s="241" t="s">
        <v>63</v>
      </c>
    </row>
    <row r="489" spans="1:8" ht="21">
      <c r="A489" s="181" t="s">
        <v>379</v>
      </c>
      <c r="B489" s="193"/>
      <c r="C489" s="193"/>
      <c r="D489" s="193"/>
      <c r="E489" s="193"/>
      <c r="F489" s="242"/>
      <c r="G489" s="193"/>
      <c r="H489" s="297">
        <f>'[7]เม.ย 57'!$M$625</f>
        <v>6236109.029999999</v>
      </c>
    </row>
    <row r="490" spans="1:8" ht="21">
      <c r="A490" s="193" t="s">
        <v>75</v>
      </c>
      <c r="B490" s="193"/>
      <c r="C490" s="193"/>
      <c r="D490" s="193"/>
      <c r="E490" s="193"/>
      <c r="F490" s="183"/>
      <c r="H490" s="296"/>
    </row>
    <row r="491" spans="1:8" ht="21">
      <c r="A491" s="197" t="s">
        <v>76</v>
      </c>
      <c r="B491" s="197"/>
      <c r="C491" s="197" t="s">
        <v>77</v>
      </c>
      <c r="D491" s="197"/>
      <c r="E491" s="197" t="s">
        <v>78</v>
      </c>
      <c r="F491" s="243"/>
      <c r="H491" s="296"/>
    </row>
    <row r="492" spans="1:8" ht="21">
      <c r="A492" s="218" t="s">
        <v>91</v>
      </c>
      <c r="B492" s="244"/>
      <c r="C492" s="218" t="s">
        <v>91</v>
      </c>
      <c r="D492" s="244"/>
      <c r="E492" s="218" t="s">
        <v>91</v>
      </c>
      <c r="F492" s="243"/>
      <c r="H492" s="296"/>
    </row>
    <row r="493" spans="1:8" ht="21">
      <c r="A493" s="245"/>
      <c r="C493" s="245"/>
      <c r="E493" s="245"/>
      <c r="F493" s="183"/>
      <c r="H493" s="291"/>
    </row>
    <row r="494" spans="1:8" ht="21">
      <c r="A494" s="246" t="s">
        <v>154</v>
      </c>
      <c r="B494" s="193"/>
      <c r="C494" s="193"/>
      <c r="D494" s="193"/>
      <c r="E494" s="193"/>
      <c r="F494" s="183"/>
      <c r="H494" s="297">
        <f>SUM(E496:E500)</f>
        <v>9562.13</v>
      </c>
    </row>
    <row r="495" spans="1:9" ht="21">
      <c r="A495" s="196" t="s">
        <v>79</v>
      </c>
      <c r="B495" s="197"/>
      <c r="C495" s="196" t="s">
        <v>80</v>
      </c>
      <c r="D495" s="197"/>
      <c r="E495" s="196" t="s">
        <v>78</v>
      </c>
      <c r="F495" s="243"/>
      <c r="H495" s="290"/>
      <c r="I495" s="184"/>
    </row>
    <row r="496" spans="1:9" ht="21">
      <c r="A496" s="273" t="s">
        <v>381</v>
      </c>
      <c r="B496" s="197"/>
      <c r="C496" s="273" t="s">
        <v>381</v>
      </c>
      <c r="D496" s="197"/>
      <c r="E496" s="350">
        <v>905.65</v>
      </c>
      <c r="F496" s="243"/>
      <c r="H496" s="290"/>
      <c r="I496" s="184"/>
    </row>
    <row r="497" spans="1:9" ht="21">
      <c r="A497" s="467" t="s">
        <v>382</v>
      </c>
      <c r="B497" s="197"/>
      <c r="C497" s="467" t="s">
        <v>382</v>
      </c>
      <c r="D497" s="197"/>
      <c r="E497" s="350">
        <v>1109.28</v>
      </c>
      <c r="F497" s="243"/>
      <c r="H497" s="290"/>
      <c r="I497" s="184"/>
    </row>
    <row r="498" spans="1:9" ht="21">
      <c r="A498" s="467" t="s">
        <v>382</v>
      </c>
      <c r="B498" s="197"/>
      <c r="C498" s="467" t="s">
        <v>382</v>
      </c>
      <c r="D498" s="197"/>
      <c r="E498" s="350">
        <v>6296.4</v>
      </c>
      <c r="F498" s="243"/>
      <c r="H498" s="290"/>
      <c r="I498" s="184"/>
    </row>
    <row r="499" spans="1:9" ht="21">
      <c r="A499" s="467" t="s">
        <v>382</v>
      </c>
      <c r="B499" s="197"/>
      <c r="C499" s="467" t="s">
        <v>382</v>
      </c>
      <c r="D499" s="197"/>
      <c r="E499" s="350">
        <v>625.4</v>
      </c>
      <c r="F499" s="243"/>
      <c r="H499" s="290"/>
      <c r="I499" s="184"/>
    </row>
    <row r="500" spans="1:9" ht="21">
      <c r="A500" s="467" t="s">
        <v>382</v>
      </c>
      <c r="B500" s="197"/>
      <c r="C500" s="467" t="s">
        <v>382</v>
      </c>
      <c r="D500" s="197"/>
      <c r="E500" s="350">
        <v>625.4</v>
      </c>
      <c r="F500" s="243"/>
      <c r="H500" s="290"/>
      <c r="I500" s="184"/>
    </row>
    <row r="501" spans="1:8" ht="21">
      <c r="A501" s="248" t="s">
        <v>81</v>
      </c>
      <c r="F501" s="183"/>
      <c r="H501" s="296"/>
    </row>
    <row r="502" spans="1:8" ht="21">
      <c r="A502" s="218" t="s">
        <v>91</v>
      </c>
      <c r="B502" s="249"/>
      <c r="C502" s="218" t="s">
        <v>91</v>
      </c>
      <c r="D502" s="244"/>
      <c r="E502" s="218" t="s">
        <v>91</v>
      </c>
      <c r="F502" s="183"/>
      <c r="H502" s="296"/>
    </row>
    <row r="503" spans="1:8" ht="21">
      <c r="A503" s="200"/>
      <c r="B503" s="200"/>
      <c r="C503" s="200"/>
      <c r="D503" s="200"/>
      <c r="E503" s="200"/>
      <c r="F503" s="183"/>
      <c r="H503" s="294"/>
    </row>
    <row r="504" spans="1:8" ht="21">
      <c r="A504" s="215" t="str">
        <f>A489</f>
        <v>ยอดคงเหลือตามรายงานธนาคาร ณ  วันที่  30  เมษายน  2557</v>
      </c>
      <c r="B504" s="190"/>
      <c r="C504" s="190"/>
      <c r="D504" s="190"/>
      <c r="E504" s="190"/>
      <c r="F504" s="219"/>
      <c r="G504" s="190"/>
      <c r="H504" s="298">
        <f>H489-H494</f>
        <v>6226546.899999999</v>
      </c>
    </row>
    <row r="505" spans="1:8" ht="21">
      <c r="A505" s="193" t="s">
        <v>39</v>
      </c>
      <c r="D505" s="217"/>
      <c r="E505" s="193" t="s">
        <v>156</v>
      </c>
      <c r="H505" s="296"/>
    </row>
    <row r="506" spans="1:8" ht="21">
      <c r="A506" s="731" t="s">
        <v>276</v>
      </c>
      <c r="B506" s="731"/>
      <c r="C506" s="731"/>
      <c r="D506" s="183"/>
      <c r="E506" s="730" t="s">
        <v>157</v>
      </c>
      <c r="F506" s="740"/>
      <c r="G506" s="740"/>
      <c r="H506" s="740"/>
    </row>
    <row r="507" spans="1:8" ht="21">
      <c r="A507" s="731" t="s">
        <v>277</v>
      </c>
      <c r="B507" s="731"/>
      <c r="C507" s="731"/>
      <c r="D507" s="183"/>
      <c r="E507" s="730" t="str">
        <f>E462</f>
        <v>ผู้ตรวจสอบ</v>
      </c>
      <c r="F507" s="740"/>
      <c r="G507" s="740"/>
      <c r="H507" s="740"/>
    </row>
    <row r="508" spans="1:8" ht="21">
      <c r="A508" s="732" t="s">
        <v>383</v>
      </c>
      <c r="B508" s="732"/>
      <c r="C508" s="732"/>
      <c r="D508" s="219"/>
      <c r="E508" s="733" t="str">
        <f>A508</f>
        <v> วันที่  30  เมษายน  2557</v>
      </c>
      <c r="F508" s="732"/>
      <c r="G508" s="732"/>
      <c r="H508" s="732"/>
    </row>
    <row r="525" spans="1:5" ht="21">
      <c r="A525" s="193" t="s">
        <v>122</v>
      </c>
      <c r="D525" s="183"/>
      <c r="E525" s="184"/>
    </row>
    <row r="526" spans="1:5" ht="21">
      <c r="A526" s="193" t="s">
        <v>152</v>
      </c>
      <c r="D526" s="183"/>
      <c r="E526" s="185" t="s">
        <v>158</v>
      </c>
    </row>
    <row r="527" spans="1:8" ht="21">
      <c r="A527" s="186" t="s">
        <v>74</v>
      </c>
      <c r="B527" s="187"/>
      <c r="C527" s="186"/>
      <c r="D527" s="188"/>
      <c r="E527" s="189" t="s">
        <v>159</v>
      </c>
      <c r="F527" s="190"/>
      <c r="G527" s="190"/>
      <c r="H527" s="190"/>
    </row>
    <row r="528" spans="6:8" ht="21">
      <c r="F528" s="183"/>
      <c r="H528" s="241" t="s">
        <v>63</v>
      </c>
    </row>
    <row r="529" spans="1:8" ht="21">
      <c r="A529" s="181" t="s">
        <v>384</v>
      </c>
      <c r="B529" s="193"/>
      <c r="C529" s="193"/>
      <c r="D529" s="193"/>
      <c r="E529" s="193"/>
      <c r="F529" s="242"/>
      <c r="G529" s="193"/>
      <c r="H529" s="297">
        <f>'[7]พ.ค.57'!$M$582</f>
        <v>5527188.969999999</v>
      </c>
    </row>
    <row r="530" spans="1:8" ht="21">
      <c r="A530" s="193" t="s">
        <v>75</v>
      </c>
      <c r="B530" s="193"/>
      <c r="C530" s="193"/>
      <c r="D530" s="193"/>
      <c r="E530" s="193"/>
      <c r="F530" s="183"/>
      <c r="H530" s="296"/>
    </row>
    <row r="531" spans="1:8" ht="21">
      <c r="A531" s="197" t="s">
        <v>76</v>
      </c>
      <c r="B531" s="197"/>
      <c r="C531" s="197" t="s">
        <v>77</v>
      </c>
      <c r="D531" s="197"/>
      <c r="E531" s="197" t="s">
        <v>78</v>
      </c>
      <c r="F531" s="243"/>
      <c r="H531" s="296"/>
    </row>
    <row r="532" spans="1:8" ht="21">
      <c r="A532" s="218" t="s">
        <v>91</v>
      </c>
      <c r="B532" s="244"/>
      <c r="C532" s="218" t="s">
        <v>91</v>
      </c>
      <c r="D532" s="244"/>
      <c r="E532" s="218" t="s">
        <v>91</v>
      </c>
      <c r="F532" s="243"/>
      <c r="H532" s="296"/>
    </row>
    <row r="533" spans="1:8" ht="21">
      <c r="A533" s="245"/>
      <c r="C533" s="245"/>
      <c r="E533" s="245"/>
      <c r="F533" s="183"/>
      <c r="H533" s="291"/>
    </row>
    <row r="534" spans="1:8" ht="21">
      <c r="A534" s="246" t="s">
        <v>154</v>
      </c>
      <c r="B534" s="193"/>
      <c r="C534" s="193"/>
      <c r="D534" s="193"/>
      <c r="E534" s="193"/>
      <c r="F534" s="183"/>
      <c r="H534" s="297">
        <f>SUM(E536:E546)</f>
        <v>206635.45</v>
      </c>
    </row>
    <row r="535" spans="1:8" ht="21">
      <c r="A535" s="196" t="s">
        <v>79</v>
      </c>
      <c r="B535" s="197"/>
      <c r="C535" s="196" t="s">
        <v>80</v>
      </c>
      <c r="D535" s="197"/>
      <c r="E535" s="196" t="s">
        <v>78</v>
      </c>
      <c r="F535" s="243"/>
      <c r="H535" s="290"/>
    </row>
    <row r="536" spans="1:8" ht="21">
      <c r="A536" s="273" t="s">
        <v>386</v>
      </c>
      <c r="B536" s="197"/>
      <c r="C536" s="299" t="s">
        <v>389</v>
      </c>
      <c r="D536" s="197"/>
      <c r="E536" s="350">
        <v>1499.8</v>
      </c>
      <c r="F536" s="243"/>
      <c r="H536" s="290"/>
    </row>
    <row r="537" spans="1:8" ht="21">
      <c r="A537" s="273" t="s">
        <v>387</v>
      </c>
      <c r="B537" s="197"/>
      <c r="C537" s="299" t="s">
        <v>390</v>
      </c>
      <c r="D537" s="197"/>
      <c r="E537" s="350">
        <v>3820</v>
      </c>
      <c r="F537" s="243"/>
      <c r="H537" s="290"/>
    </row>
    <row r="538" spans="1:8" ht="21">
      <c r="A538" s="273" t="s">
        <v>388</v>
      </c>
      <c r="B538" s="197"/>
      <c r="C538" s="734" t="s">
        <v>391</v>
      </c>
      <c r="D538" s="197"/>
      <c r="E538" s="350">
        <v>449.44</v>
      </c>
      <c r="F538" s="243"/>
      <c r="H538" s="290"/>
    </row>
    <row r="539" spans="1:8" ht="21">
      <c r="A539" s="273" t="s">
        <v>388</v>
      </c>
      <c r="B539" s="197"/>
      <c r="C539" s="736"/>
      <c r="D539" s="197"/>
      <c r="E539" s="350">
        <v>6296.4</v>
      </c>
      <c r="F539" s="243"/>
      <c r="H539" s="290"/>
    </row>
    <row r="540" spans="1:8" ht="21">
      <c r="A540" s="273" t="s">
        <v>388</v>
      </c>
      <c r="B540" s="197"/>
      <c r="C540" s="736"/>
      <c r="D540" s="197"/>
      <c r="E540" s="350">
        <v>625.4</v>
      </c>
      <c r="F540" s="243"/>
      <c r="H540" s="290"/>
    </row>
    <row r="541" spans="1:8" ht="21">
      <c r="A541" s="273" t="s">
        <v>388</v>
      </c>
      <c r="B541" s="197"/>
      <c r="C541" s="735"/>
      <c r="D541" s="197"/>
      <c r="E541" s="350">
        <v>625.4</v>
      </c>
      <c r="F541" s="243"/>
      <c r="H541" s="290"/>
    </row>
    <row r="542" spans="1:8" ht="21">
      <c r="A542" s="273" t="s">
        <v>388</v>
      </c>
      <c r="B542" s="197"/>
      <c r="C542" s="299" t="s">
        <v>392</v>
      </c>
      <c r="D542" s="197"/>
      <c r="E542" s="350">
        <v>941.28</v>
      </c>
      <c r="F542" s="243"/>
      <c r="H542" s="290"/>
    </row>
    <row r="543" spans="1:8" ht="21">
      <c r="A543" s="273" t="s">
        <v>388</v>
      </c>
      <c r="B543" s="197"/>
      <c r="C543" s="734" t="s">
        <v>393</v>
      </c>
      <c r="D543" s="197"/>
      <c r="E543" s="350">
        <v>55649.1</v>
      </c>
      <c r="F543" s="243"/>
      <c r="H543" s="290"/>
    </row>
    <row r="544" spans="1:8" ht="21">
      <c r="A544" s="273" t="s">
        <v>388</v>
      </c>
      <c r="B544" s="197"/>
      <c r="C544" s="735"/>
      <c r="D544" s="197"/>
      <c r="E544" s="350">
        <v>15553.21</v>
      </c>
      <c r="F544" s="243"/>
      <c r="H544" s="290"/>
    </row>
    <row r="545" spans="1:8" ht="21">
      <c r="A545" s="273" t="s">
        <v>388</v>
      </c>
      <c r="B545" s="197"/>
      <c r="C545" s="299" t="s">
        <v>394</v>
      </c>
      <c r="D545" s="197"/>
      <c r="E545" s="350">
        <v>92070</v>
      </c>
      <c r="F545" s="243"/>
      <c r="H545" s="290"/>
    </row>
    <row r="546" spans="1:8" ht="21">
      <c r="A546" s="273" t="s">
        <v>388</v>
      </c>
      <c r="B546" s="197"/>
      <c r="C546" s="299" t="s">
        <v>395</v>
      </c>
      <c r="D546" s="197"/>
      <c r="E546" s="350">
        <v>29105.42</v>
      </c>
      <c r="F546" s="243"/>
      <c r="H546" s="290"/>
    </row>
    <row r="547" spans="1:8" ht="0.75" customHeight="1">
      <c r="A547" s="276"/>
      <c r="B547" s="197"/>
      <c r="C547" s="276"/>
      <c r="D547" s="197"/>
      <c r="E547" s="354"/>
      <c r="F547" s="243"/>
      <c r="H547" s="290"/>
    </row>
    <row r="548" spans="1:8" ht="21">
      <c r="A548" s="276"/>
      <c r="B548" s="197"/>
      <c r="C548" s="276"/>
      <c r="D548" s="197"/>
      <c r="E548" s="354"/>
      <c r="F548" s="243"/>
      <c r="H548" s="290"/>
    </row>
    <row r="549" spans="1:8" ht="21">
      <c r="A549" s="276"/>
      <c r="B549" s="197"/>
      <c r="C549" s="276"/>
      <c r="D549" s="197"/>
      <c r="E549" s="354"/>
      <c r="F549" s="243"/>
      <c r="H549" s="290"/>
    </row>
    <row r="550" spans="1:8" ht="21">
      <c r="A550" s="248" t="s">
        <v>81</v>
      </c>
      <c r="F550" s="183"/>
      <c r="H550" s="296"/>
    </row>
    <row r="551" spans="1:8" ht="21">
      <c r="A551" s="218" t="s">
        <v>91</v>
      </c>
      <c r="B551" s="249"/>
      <c r="C551" s="218" t="s">
        <v>91</v>
      </c>
      <c r="D551" s="244"/>
      <c r="E551" s="218" t="s">
        <v>91</v>
      </c>
      <c r="F551" s="183"/>
      <c r="H551" s="296"/>
    </row>
    <row r="552" spans="1:8" ht="21">
      <c r="A552" s="200"/>
      <c r="B552" s="200"/>
      <c r="C552" s="200"/>
      <c r="D552" s="200"/>
      <c r="E552" s="200"/>
      <c r="F552" s="183"/>
      <c r="H552" s="294"/>
    </row>
    <row r="553" spans="1:8" ht="21">
      <c r="A553" s="215" t="str">
        <f>A529</f>
        <v>ยอดคงเหลือตามรายงานธนาคาร ณ  วันที่  31 พฤษภาคม     2557</v>
      </c>
      <c r="B553" s="190"/>
      <c r="C553" s="190"/>
      <c r="D553" s="190"/>
      <c r="E553" s="190"/>
      <c r="F553" s="219"/>
      <c r="G553" s="190"/>
      <c r="H553" s="298">
        <f>H529-H534</f>
        <v>5320553.519999999</v>
      </c>
    </row>
    <row r="554" spans="1:8" ht="21">
      <c r="A554" s="193" t="s">
        <v>39</v>
      </c>
      <c r="D554" s="217"/>
      <c r="E554" s="193" t="s">
        <v>156</v>
      </c>
      <c r="H554" s="296"/>
    </row>
    <row r="555" spans="1:8" ht="21">
      <c r="A555" s="731" t="s">
        <v>276</v>
      </c>
      <c r="B555" s="731"/>
      <c r="C555" s="731"/>
      <c r="D555" s="183"/>
      <c r="E555" s="730" t="s">
        <v>157</v>
      </c>
      <c r="F555" s="740"/>
      <c r="G555" s="740"/>
      <c r="H555" s="740"/>
    </row>
    <row r="556" spans="1:8" ht="21">
      <c r="A556" s="731" t="s">
        <v>277</v>
      </c>
      <c r="B556" s="731"/>
      <c r="C556" s="731"/>
      <c r="D556" s="183"/>
      <c r="E556" s="730" t="str">
        <f>E507</f>
        <v>ผู้ตรวจสอบ</v>
      </c>
      <c r="F556" s="740"/>
      <c r="G556" s="740"/>
      <c r="H556" s="740"/>
    </row>
    <row r="557" spans="1:8" ht="21">
      <c r="A557" s="732" t="s">
        <v>385</v>
      </c>
      <c r="B557" s="732"/>
      <c r="C557" s="732"/>
      <c r="D557" s="219"/>
      <c r="E557" s="733" t="str">
        <f>A557</f>
        <v> วันที่  31 พฤษภาคม     2557</v>
      </c>
      <c r="F557" s="732"/>
      <c r="G557" s="732"/>
      <c r="H557" s="732"/>
    </row>
    <row r="564" ht="21">
      <c r="A564" s="182" t="s">
        <v>362</v>
      </c>
    </row>
    <row r="566" spans="1:5" ht="21">
      <c r="A566" s="193" t="s">
        <v>122</v>
      </c>
      <c r="D566" s="183"/>
      <c r="E566" s="184"/>
    </row>
    <row r="567" spans="1:5" ht="21">
      <c r="A567" s="193" t="s">
        <v>152</v>
      </c>
      <c r="D567" s="183"/>
      <c r="E567" s="185" t="s">
        <v>158</v>
      </c>
    </row>
    <row r="568" spans="1:8" ht="21">
      <c r="A568" s="186" t="s">
        <v>74</v>
      </c>
      <c r="B568" s="187"/>
      <c r="C568" s="186"/>
      <c r="D568" s="188"/>
      <c r="E568" s="189" t="s">
        <v>159</v>
      </c>
      <c r="F568" s="190"/>
      <c r="G568" s="190"/>
      <c r="H568" s="190"/>
    </row>
    <row r="569" spans="6:8" ht="21">
      <c r="F569" s="183"/>
      <c r="H569" s="241" t="s">
        <v>63</v>
      </c>
    </row>
    <row r="570" spans="1:8" ht="21">
      <c r="A570" s="181" t="s">
        <v>413</v>
      </c>
      <c r="B570" s="193"/>
      <c r="C570" s="193"/>
      <c r="D570" s="193"/>
      <c r="E570" s="193"/>
      <c r="F570" s="242"/>
      <c r="G570" s="193"/>
      <c r="H570" s="297">
        <f>'[7]ก.ค.57'!$M$324</f>
        <v>5931993.869999997</v>
      </c>
    </row>
    <row r="571" spans="1:8" ht="21">
      <c r="A571" s="193" t="s">
        <v>75</v>
      </c>
      <c r="B571" s="193"/>
      <c r="C571" s="193"/>
      <c r="D571" s="193"/>
      <c r="E571" s="193"/>
      <c r="F571" s="183"/>
      <c r="H571" s="296"/>
    </row>
    <row r="572" spans="1:8" ht="21">
      <c r="A572" s="197" t="s">
        <v>76</v>
      </c>
      <c r="B572" s="197"/>
      <c r="C572" s="197" t="s">
        <v>77</v>
      </c>
      <c r="D572" s="197"/>
      <c r="E572" s="197" t="s">
        <v>78</v>
      </c>
      <c r="F572" s="243"/>
      <c r="H572" s="296"/>
    </row>
    <row r="573" spans="1:8" ht="21">
      <c r="A573" s="218" t="s">
        <v>91</v>
      </c>
      <c r="B573" s="244"/>
      <c r="C573" s="218" t="s">
        <v>91</v>
      </c>
      <c r="D573" s="244"/>
      <c r="E573" s="218" t="s">
        <v>91</v>
      </c>
      <c r="F573" s="243"/>
      <c r="H573" s="296"/>
    </row>
    <row r="574" spans="1:8" ht="21">
      <c r="A574" s="245"/>
      <c r="C574" s="245"/>
      <c r="E574" s="245"/>
      <c r="F574" s="183"/>
      <c r="H574" s="291"/>
    </row>
    <row r="575" spans="1:8" ht="21">
      <c r="A575" s="246" t="s">
        <v>154</v>
      </c>
      <c r="B575" s="193"/>
      <c r="C575" s="193"/>
      <c r="D575" s="193"/>
      <c r="E575" s="193"/>
      <c r="F575" s="183"/>
      <c r="H575" s="297">
        <f>SUM(E577:E585)</f>
        <v>89666.45</v>
      </c>
    </row>
    <row r="576" spans="1:8" ht="21">
      <c r="A576" s="196" t="s">
        <v>79</v>
      </c>
      <c r="B576" s="197"/>
      <c r="C576" s="196" t="s">
        <v>80</v>
      </c>
      <c r="D576" s="197"/>
      <c r="E576" s="196" t="s">
        <v>78</v>
      </c>
      <c r="F576" s="243"/>
      <c r="H576" s="290"/>
    </row>
    <row r="577" spans="1:8" ht="21">
      <c r="A577" s="478" t="s">
        <v>416</v>
      </c>
      <c r="B577" s="197"/>
      <c r="C577" s="299">
        <v>100000014</v>
      </c>
      <c r="D577" s="197"/>
      <c r="E577" s="350">
        <v>3600</v>
      </c>
      <c r="F577" s="243"/>
      <c r="H577" s="290"/>
    </row>
    <row r="578" spans="1:8" ht="21">
      <c r="A578" s="478" t="s">
        <v>415</v>
      </c>
      <c r="B578" s="197"/>
      <c r="C578" s="734">
        <v>100000016</v>
      </c>
      <c r="D578" s="197"/>
      <c r="E578" s="350">
        <v>625.4</v>
      </c>
      <c r="F578" s="243"/>
      <c r="H578" s="290"/>
    </row>
    <row r="579" spans="1:8" ht="21">
      <c r="A579" s="478" t="s">
        <v>415</v>
      </c>
      <c r="B579" s="197"/>
      <c r="C579" s="736"/>
      <c r="D579" s="197"/>
      <c r="E579" s="350">
        <v>625.4</v>
      </c>
      <c r="F579" s="243"/>
      <c r="H579" s="290"/>
    </row>
    <row r="580" spans="1:8" ht="21">
      <c r="A580" s="478" t="s">
        <v>415</v>
      </c>
      <c r="B580" s="197"/>
      <c r="C580" s="736"/>
      <c r="D580" s="197"/>
      <c r="E580" s="350">
        <v>834.22</v>
      </c>
      <c r="F580" s="243"/>
      <c r="H580" s="290"/>
    </row>
    <row r="581" spans="1:8" ht="21">
      <c r="A581" s="478" t="s">
        <v>415</v>
      </c>
      <c r="B581" s="197"/>
      <c r="C581" s="735"/>
      <c r="D581" s="197"/>
      <c r="E581" s="350">
        <v>6296.4</v>
      </c>
      <c r="F581" s="243"/>
      <c r="H581" s="290"/>
    </row>
    <row r="582" spans="1:8" ht="21">
      <c r="A582" s="478" t="s">
        <v>415</v>
      </c>
      <c r="B582" s="197"/>
      <c r="C582" s="299">
        <v>100000017</v>
      </c>
      <c r="D582" s="197"/>
      <c r="E582" s="350">
        <v>941.28</v>
      </c>
      <c r="F582" s="243"/>
      <c r="H582" s="290"/>
    </row>
    <row r="583" spans="1:8" ht="21">
      <c r="A583" s="478" t="s">
        <v>415</v>
      </c>
      <c r="B583" s="197"/>
      <c r="C583" s="734">
        <v>100000018</v>
      </c>
      <c r="D583" s="197"/>
      <c r="E583" s="350">
        <v>14509.32</v>
      </c>
      <c r="F583" s="243"/>
      <c r="H583" s="290"/>
    </row>
    <row r="584" spans="1:8" ht="21">
      <c r="A584" s="478" t="s">
        <v>415</v>
      </c>
      <c r="B584" s="197"/>
      <c r="C584" s="735"/>
      <c r="D584" s="197"/>
      <c r="E584" s="350">
        <v>60402.93</v>
      </c>
      <c r="F584" s="243"/>
      <c r="H584" s="290"/>
    </row>
    <row r="585" spans="1:8" ht="21">
      <c r="A585" s="478" t="s">
        <v>415</v>
      </c>
      <c r="C585" s="299">
        <v>100000019</v>
      </c>
      <c r="E585" s="350">
        <v>1831.5</v>
      </c>
      <c r="F585" s="183"/>
      <c r="H585" s="296"/>
    </row>
    <row r="586" spans="1:8" ht="21">
      <c r="A586" s="218" t="s">
        <v>91</v>
      </c>
      <c r="B586" s="249"/>
      <c r="C586" s="218" t="s">
        <v>91</v>
      </c>
      <c r="D586" s="244"/>
      <c r="E586" s="218" t="s">
        <v>91</v>
      </c>
      <c r="F586" s="183"/>
      <c r="H586" s="296"/>
    </row>
    <row r="587" spans="1:8" ht="21">
      <c r="A587" s="200"/>
      <c r="B587" s="200"/>
      <c r="C587" s="200"/>
      <c r="D587" s="200"/>
      <c r="E587" s="200"/>
      <c r="F587" s="183"/>
      <c r="H587" s="294"/>
    </row>
    <row r="588" spans="1:8" ht="21">
      <c r="A588" s="215" t="str">
        <f>A570</f>
        <v>ยอดคงเหลือตามรายงานธนาคาร ณ  วันที่  22 กรกฎาคม  2557</v>
      </c>
      <c r="B588" s="190"/>
      <c r="C588" s="190"/>
      <c r="D588" s="190"/>
      <c r="E588" s="190"/>
      <c r="F588" s="219"/>
      <c r="G588" s="190"/>
      <c r="H588" s="298">
        <f>H570-H575</f>
        <v>5842327.419999997</v>
      </c>
    </row>
    <row r="589" spans="1:8" ht="21">
      <c r="A589" s="193" t="s">
        <v>39</v>
      </c>
      <c r="D589" s="217"/>
      <c r="E589" s="193" t="s">
        <v>156</v>
      </c>
      <c r="H589" s="296"/>
    </row>
    <row r="590" spans="1:8" ht="21">
      <c r="A590" s="193"/>
      <c r="D590" s="183"/>
      <c r="E590" s="193"/>
      <c r="H590" s="296"/>
    </row>
    <row r="591" spans="1:8" ht="21">
      <c r="A591" s="731" t="s">
        <v>276</v>
      </c>
      <c r="B591" s="731"/>
      <c r="C591" s="731"/>
      <c r="D591" s="183"/>
      <c r="E591" s="730" t="s">
        <v>157</v>
      </c>
      <c r="F591" s="740"/>
      <c r="G591" s="740"/>
      <c r="H591" s="740"/>
    </row>
    <row r="592" spans="1:8" ht="21">
      <c r="A592" s="731" t="s">
        <v>277</v>
      </c>
      <c r="B592" s="731"/>
      <c r="C592" s="731"/>
      <c r="D592" s="183"/>
      <c r="E592" s="730" t="str">
        <f>E556</f>
        <v>ผู้ตรวจสอบ</v>
      </c>
      <c r="F592" s="740"/>
      <c r="G592" s="740"/>
      <c r="H592" s="740"/>
    </row>
    <row r="593" spans="1:8" ht="21">
      <c r="A593" s="732" t="s">
        <v>414</v>
      </c>
      <c r="B593" s="732"/>
      <c r="C593" s="732"/>
      <c r="D593" s="219"/>
      <c r="E593" s="733" t="str">
        <f>A593</f>
        <v>วันที่  22 กรกฎาคม  2557</v>
      </c>
      <c r="F593" s="732"/>
      <c r="G593" s="732"/>
      <c r="H593" s="732"/>
    </row>
    <row r="605" spans="1:5" ht="21">
      <c r="A605" s="193" t="s">
        <v>122</v>
      </c>
      <c r="D605" s="183"/>
      <c r="E605" s="184"/>
    </row>
    <row r="606" spans="1:5" ht="21">
      <c r="A606" s="193" t="s">
        <v>152</v>
      </c>
      <c r="D606" s="183"/>
      <c r="E606" s="185" t="s">
        <v>158</v>
      </c>
    </row>
    <row r="607" spans="1:8" ht="21">
      <c r="A607" s="186" t="s">
        <v>74</v>
      </c>
      <c r="B607" s="187"/>
      <c r="C607" s="186"/>
      <c r="D607" s="188"/>
      <c r="E607" s="189" t="s">
        <v>159</v>
      </c>
      <c r="F607" s="190"/>
      <c r="G607" s="190"/>
      <c r="H607" s="190"/>
    </row>
    <row r="608" spans="6:8" ht="21">
      <c r="F608" s="183"/>
      <c r="H608" s="241" t="s">
        <v>63</v>
      </c>
    </row>
    <row r="609" spans="1:8" ht="21">
      <c r="A609" s="181" t="s">
        <v>431</v>
      </c>
      <c r="B609" s="193"/>
      <c r="C609" s="193"/>
      <c r="D609" s="193"/>
      <c r="E609" s="193"/>
      <c r="F609" s="242"/>
      <c r="G609" s="193"/>
      <c r="H609" s="297">
        <f>'[7]ก.ย 57 '!$M$797</f>
        <v>3120459.719999997</v>
      </c>
    </row>
    <row r="610" spans="1:8" ht="21">
      <c r="A610" s="193" t="s">
        <v>75</v>
      </c>
      <c r="B610" s="193"/>
      <c r="C610" s="193"/>
      <c r="D610" s="193"/>
      <c r="E610" s="193"/>
      <c r="F610" s="183"/>
      <c r="H610" s="296"/>
    </row>
    <row r="611" spans="1:8" ht="21">
      <c r="A611" s="197" t="s">
        <v>76</v>
      </c>
      <c r="B611" s="197"/>
      <c r="C611" s="197" t="s">
        <v>77</v>
      </c>
      <c r="D611" s="197"/>
      <c r="E611" s="197" t="s">
        <v>78</v>
      </c>
      <c r="F611" s="243"/>
      <c r="H611" s="296"/>
    </row>
    <row r="612" spans="1:8" ht="21">
      <c r="A612" s="218" t="s">
        <v>91</v>
      </c>
      <c r="B612" s="244"/>
      <c r="C612" s="218" t="s">
        <v>91</v>
      </c>
      <c r="D612" s="244"/>
      <c r="E612" s="218" t="s">
        <v>91</v>
      </c>
      <c r="F612" s="243"/>
      <c r="H612" s="296"/>
    </row>
    <row r="613" spans="1:8" ht="21">
      <c r="A613" s="245"/>
      <c r="C613" s="245"/>
      <c r="E613" s="245"/>
      <c r="F613" s="183"/>
      <c r="H613" s="291"/>
    </row>
    <row r="614" spans="1:8" ht="21">
      <c r="A614" s="246" t="s">
        <v>154</v>
      </c>
      <c r="B614" s="193"/>
      <c r="C614" s="193"/>
      <c r="D614" s="193"/>
      <c r="E614" s="193"/>
      <c r="F614" s="183"/>
      <c r="H614" s="297">
        <f>SUM(E616:E634)</f>
        <v>1571166.32</v>
      </c>
    </row>
    <row r="615" spans="1:8" ht="21">
      <c r="A615" s="196" t="s">
        <v>79</v>
      </c>
      <c r="B615" s="197"/>
      <c r="C615" s="196" t="s">
        <v>80</v>
      </c>
      <c r="D615" s="197"/>
      <c r="E615" s="196" t="s">
        <v>78</v>
      </c>
      <c r="F615" s="243"/>
      <c r="H615" s="290"/>
    </row>
    <row r="616" spans="1:8" ht="21">
      <c r="A616" s="273" t="s">
        <v>432</v>
      </c>
      <c r="B616" s="197"/>
      <c r="C616" s="728">
        <v>10000066</v>
      </c>
      <c r="D616" s="197"/>
      <c r="E616" s="350">
        <v>20502.3</v>
      </c>
      <c r="F616" s="243"/>
      <c r="H616" s="290"/>
    </row>
    <row r="617" spans="1:8" ht="21">
      <c r="A617" s="273" t="s">
        <v>432</v>
      </c>
      <c r="B617" s="197"/>
      <c r="C617" s="739"/>
      <c r="D617" s="197"/>
      <c r="E617" s="350">
        <v>18008.98</v>
      </c>
      <c r="F617" s="243"/>
      <c r="H617" s="290"/>
    </row>
    <row r="618" spans="1:8" ht="21">
      <c r="A618" s="273" t="s">
        <v>432</v>
      </c>
      <c r="B618" s="197"/>
      <c r="C618" s="739"/>
      <c r="D618" s="197"/>
      <c r="E618" s="350">
        <v>64435.8</v>
      </c>
      <c r="F618" s="243"/>
      <c r="H618" s="290"/>
    </row>
    <row r="619" spans="1:8" ht="21">
      <c r="A619" s="273" t="s">
        <v>432</v>
      </c>
      <c r="B619" s="197"/>
      <c r="C619" s="739"/>
      <c r="D619" s="197"/>
      <c r="E619" s="350">
        <v>63279.26</v>
      </c>
      <c r="F619" s="243"/>
      <c r="H619" s="290"/>
    </row>
    <row r="620" spans="1:8" ht="21">
      <c r="A620" s="273" t="s">
        <v>432</v>
      </c>
      <c r="B620" s="197"/>
      <c r="C620" s="729"/>
      <c r="D620" s="197"/>
      <c r="E620" s="350">
        <v>15200.24</v>
      </c>
      <c r="F620" s="243"/>
      <c r="H620" s="290"/>
    </row>
    <row r="621" spans="1:8" ht="21">
      <c r="A621" s="273" t="s">
        <v>432</v>
      </c>
      <c r="B621" s="197"/>
      <c r="C621" s="728">
        <v>10000067</v>
      </c>
      <c r="D621" s="197"/>
      <c r="E621" s="350">
        <v>411.28</v>
      </c>
      <c r="F621" s="243"/>
      <c r="H621" s="290"/>
    </row>
    <row r="622" spans="1:8" ht="21">
      <c r="A622" s="273" t="s">
        <v>432</v>
      </c>
      <c r="B622" s="197"/>
      <c r="C622" s="739"/>
      <c r="D622" s="197"/>
      <c r="E622" s="350">
        <v>6296.4</v>
      </c>
      <c r="F622" s="243"/>
      <c r="H622" s="290"/>
    </row>
    <row r="623" spans="1:8" ht="21">
      <c r="A623" s="273" t="s">
        <v>432</v>
      </c>
      <c r="B623" s="197"/>
      <c r="C623" s="739"/>
      <c r="D623" s="197"/>
      <c r="E623" s="350">
        <v>625.4</v>
      </c>
      <c r="F623" s="243"/>
      <c r="H623" s="290"/>
    </row>
    <row r="624" spans="1:8" ht="21">
      <c r="A624" s="273" t="s">
        <v>432</v>
      </c>
      <c r="C624" s="729"/>
      <c r="E624" s="350">
        <v>625.4</v>
      </c>
      <c r="F624" s="183"/>
      <c r="H624" s="296"/>
    </row>
    <row r="625" spans="1:8" ht="21">
      <c r="A625" s="273" t="s">
        <v>432</v>
      </c>
      <c r="C625" s="273">
        <v>10000068</v>
      </c>
      <c r="E625" s="350">
        <v>941.28</v>
      </c>
      <c r="F625" s="183"/>
      <c r="H625" s="296"/>
    </row>
    <row r="626" spans="1:8" ht="21">
      <c r="A626" s="273" t="s">
        <v>432</v>
      </c>
      <c r="C626" s="273">
        <v>10000069</v>
      </c>
      <c r="E626" s="350">
        <v>57915</v>
      </c>
      <c r="F626" s="183"/>
      <c r="H626" s="296"/>
    </row>
    <row r="627" spans="1:8" ht="21">
      <c r="A627" s="273" t="s">
        <v>432</v>
      </c>
      <c r="C627" s="273">
        <v>10000070</v>
      </c>
      <c r="E627" s="350">
        <v>69300</v>
      </c>
      <c r="F627" s="183"/>
      <c r="H627" s="296"/>
    </row>
    <row r="628" spans="1:8" ht="21">
      <c r="A628" s="273" t="s">
        <v>432</v>
      </c>
      <c r="C628" s="273">
        <v>10000071</v>
      </c>
      <c r="E628" s="350">
        <v>9688.6</v>
      </c>
      <c r="F628" s="183"/>
      <c r="H628" s="296"/>
    </row>
    <row r="629" spans="1:8" ht="21">
      <c r="A629" s="273" t="s">
        <v>433</v>
      </c>
      <c r="C629" s="273">
        <v>10000085</v>
      </c>
      <c r="E629" s="350">
        <v>256433.81</v>
      </c>
      <c r="F629" s="183"/>
      <c r="H629" s="296"/>
    </row>
    <row r="630" spans="1:8" ht="21">
      <c r="A630" s="273" t="s">
        <v>433</v>
      </c>
      <c r="C630" s="273">
        <v>10000086</v>
      </c>
      <c r="E630" s="350">
        <v>111088.99</v>
      </c>
      <c r="F630" s="183"/>
      <c r="H630" s="296"/>
    </row>
    <row r="631" spans="1:8" ht="21">
      <c r="A631" s="273" t="s">
        <v>433</v>
      </c>
      <c r="B631" s="249"/>
      <c r="C631" s="273">
        <v>10000089</v>
      </c>
      <c r="D631" s="244"/>
      <c r="E631" s="350">
        <v>15000</v>
      </c>
      <c r="F631" s="183"/>
      <c r="H631" s="296"/>
    </row>
    <row r="632" spans="1:8" ht="21">
      <c r="A632" s="273" t="s">
        <v>433</v>
      </c>
      <c r="B632" s="249"/>
      <c r="C632" s="273">
        <v>10000090</v>
      </c>
      <c r="D632" s="244"/>
      <c r="E632" s="350">
        <v>9906.54</v>
      </c>
      <c r="F632" s="183"/>
      <c r="H632" s="296"/>
    </row>
    <row r="633" spans="1:8" ht="21">
      <c r="A633" s="273" t="s">
        <v>434</v>
      </c>
      <c r="B633" s="249"/>
      <c r="C633" s="273">
        <v>10000095</v>
      </c>
      <c r="D633" s="244"/>
      <c r="E633" s="350">
        <v>54414.04</v>
      </c>
      <c r="F633" s="183"/>
      <c r="H633" s="296"/>
    </row>
    <row r="634" spans="1:8" ht="21">
      <c r="A634" s="273" t="s">
        <v>434</v>
      </c>
      <c r="B634" s="249"/>
      <c r="C634" s="273">
        <v>10000096</v>
      </c>
      <c r="D634" s="244"/>
      <c r="E634" s="350">
        <v>797093</v>
      </c>
      <c r="F634" s="183"/>
      <c r="H634" s="296"/>
    </row>
    <row r="635" spans="1:8" ht="21">
      <c r="A635" s="218"/>
      <c r="B635" s="249"/>
      <c r="C635" s="218"/>
      <c r="D635" s="244"/>
      <c r="E635" s="218"/>
      <c r="F635" s="183"/>
      <c r="H635" s="296"/>
    </row>
    <row r="636" spans="1:8" ht="21">
      <c r="A636" s="200"/>
      <c r="B636" s="200"/>
      <c r="C636" s="200"/>
      <c r="D636" s="200"/>
      <c r="E636" s="200"/>
      <c r="F636" s="183"/>
      <c r="H636" s="294"/>
    </row>
    <row r="637" spans="1:8" ht="21">
      <c r="A637" s="215" t="str">
        <f>A609</f>
        <v>ยอดคงเหลือตามรายงานธนาคาร ณ  วันที่  30  กันยายน  2557</v>
      </c>
      <c r="B637" s="190"/>
      <c r="C637" s="190"/>
      <c r="D637" s="190"/>
      <c r="E637" s="190"/>
      <c r="F637" s="219"/>
      <c r="G637" s="190"/>
      <c r="H637" s="298">
        <f>H609-H614</f>
        <v>1549293.3999999969</v>
      </c>
    </row>
    <row r="638" spans="1:8" ht="21">
      <c r="A638" s="193" t="s">
        <v>39</v>
      </c>
      <c r="D638" s="217"/>
      <c r="E638" s="193" t="s">
        <v>156</v>
      </c>
      <c r="H638" s="296"/>
    </row>
    <row r="639" spans="1:8" ht="21">
      <c r="A639" s="193"/>
      <c r="D639" s="183"/>
      <c r="E639" s="193"/>
      <c r="H639" s="296"/>
    </row>
    <row r="640" spans="1:8" ht="21">
      <c r="A640" s="731" t="s">
        <v>276</v>
      </c>
      <c r="B640" s="731"/>
      <c r="C640" s="731"/>
      <c r="D640" s="183"/>
      <c r="E640" s="730" t="s">
        <v>157</v>
      </c>
      <c r="F640" s="740"/>
      <c r="G640" s="740"/>
      <c r="H640" s="740"/>
    </row>
    <row r="641" spans="1:8" ht="21">
      <c r="A641" s="731" t="s">
        <v>277</v>
      </c>
      <c r="B641" s="731"/>
      <c r="C641" s="731"/>
      <c r="D641" s="183"/>
      <c r="E641" s="730" t="str">
        <f>E592</f>
        <v>ผู้ตรวจสอบ</v>
      </c>
      <c r="F641" s="740"/>
      <c r="G641" s="740"/>
      <c r="H641" s="740"/>
    </row>
    <row r="642" spans="1:8" ht="21">
      <c r="A642" s="732" t="s">
        <v>430</v>
      </c>
      <c r="B642" s="732"/>
      <c r="C642" s="732"/>
      <c r="D642" s="219"/>
      <c r="E642" s="733" t="str">
        <f>A642</f>
        <v>วันที่  30 กันยายน  2557</v>
      </c>
      <c r="F642" s="732"/>
      <c r="G642" s="732"/>
      <c r="H642" s="732"/>
    </row>
    <row r="645" spans="1:5" ht="21">
      <c r="A645" s="193" t="s">
        <v>122</v>
      </c>
      <c r="D645" s="183"/>
      <c r="E645" s="184"/>
    </row>
    <row r="646" spans="1:5" ht="21">
      <c r="A646" s="193" t="s">
        <v>152</v>
      </c>
      <c r="D646" s="183"/>
      <c r="E646" s="185" t="s">
        <v>158</v>
      </c>
    </row>
    <row r="647" spans="1:8" ht="21">
      <c r="A647" s="186" t="s">
        <v>74</v>
      </c>
      <c r="B647" s="187"/>
      <c r="C647" s="186"/>
      <c r="D647" s="188"/>
      <c r="E647" s="189" t="s">
        <v>159</v>
      </c>
      <c r="F647" s="190"/>
      <c r="G647" s="190"/>
      <c r="H647" s="190"/>
    </row>
    <row r="648" spans="6:8" ht="21">
      <c r="F648" s="183"/>
      <c r="H648" s="241" t="s">
        <v>63</v>
      </c>
    </row>
    <row r="649" spans="1:8" ht="21">
      <c r="A649" s="181" t="s">
        <v>603</v>
      </c>
      <c r="B649" s="193"/>
      <c r="C649" s="193"/>
      <c r="D649" s="193"/>
      <c r="E649" s="193"/>
      <c r="F649" s="242"/>
      <c r="G649" s="193"/>
      <c r="H649" s="297">
        <f>'[8]ธ ค 57'!$M$926</f>
        <v>4140436.640000001</v>
      </c>
    </row>
    <row r="650" spans="1:8" ht="21">
      <c r="A650" s="193" t="s">
        <v>75</v>
      </c>
      <c r="B650" s="193"/>
      <c r="C650" s="193"/>
      <c r="D650" s="193"/>
      <c r="E650" s="193"/>
      <c r="F650" s="183"/>
      <c r="H650" s="296"/>
    </row>
    <row r="651" spans="1:8" ht="21">
      <c r="A651" s="197" t="s">
        <v>76</v>
      </c>
      <c r="B651" s="197"/>
      <c r="C651" s="197" t="s">
        <v>77</v>
      </c>
      <c r="D651" s="197"/>
      <c r="E651" s="197" t="s">
        <v>78</v>
      </c>
      <c r="F651" s="243"/>
      <c r="H651" s="296"/>
    </row>
    <row r="652" spans="1:8" ht="21">
      <c r="A652" s="218" t="s">
        <v>91</v>
      </c>
      <c r="B652" s="244"/>
      <c r="C652" s="218" t="s">
        <v>91</v>
      </c>
      <c r="D652" s="244"/>
      <c r="E652" s="218" t="s">
        <v>91</v>
      </c>
      <c r="F652" s="243"/>
      <c r="H652" s="296"/>
    </row>
    <row r="653" spans="1:8" ht="21">
      <c r="A653" s="245"/>
      <c r="C653" s="245"/>
      <c r="E653" s="245"/>
      <c r="F653" s="183"/>
      <c r="H653" s="291"/>
    </row>
    <row r="654" spans="1:8" ht="21">
      <c r="A654" s="246" t="s">
        <v>154</v>
      </c>
      <c r="B654" s="193"/>
      <c r="C654" s="193"/>
      <c r="D654" s="193"/>
      <c r="E654" s="193"/>
      <c r="F654" s="183"/>
      <c r="H654" s="297">
        <f>SUM(E656:E660)</f>
        <v>288690</v>
      </c>
    </row>
    <row r="655" spans="1:8" ht="21">
      <c r="A655" s="196" t="s">
        <v>79</v>
      </c>
      <c r="B655" s="197"/>
      <c r="C655" s="196" t="s">
        <v>80</v>
      </c>
      <c r="D655" s="197"/>
      <c r="E655" s="196" t="s">
        <v>78</v>
      </c>
      <c r="F655" s="243"/>
      <c r="H655" s="290"/>
    </row>
    <row r="656" spans="1:8" ht="21">
      <c r="A656" s="467" t="s">
        <v>605</v>
      </c>
      <c r="B656" s="197"/>
      <c r="C656" s="273">
        <v>10007477</v>
      </c>
      <c r="D656" s="197"/>
      <c r="E656" s="350">
        <v>146000</v>
      </c>
      <c r="F656" s="243"/>
      <c r="H656" s="290"/>
    </row>
    <row r="657" spans="1:8" ht="21">
      <c r="A657" s="273" t="s">
        <v>605</v>
      </c>
      <c r="B657" s="197"/>
      <c r="C657" s="728">
        <v>10007478</v>
      </c>
      <c r="D657" s="197"/>
      <c r="E657" s="350">
        <v>13818.4</v>
      </c>
      <c r="F657" s="243"/>
      <c r="H657" s="290"/>
    </row>
    <row r="658" spans="1:8" ht="21">
      <c r="A658" s="467" t="s">
        <v>605</v>
      </c>
      <c r="B658" s="197"/>
      <c r="C658" s="739"/>
      <c r="D658" s="197"/>
      <c r="E658" s="350">
        <v>13818.4</v>
      </c>
      <c r="F658" s="243"/>
      <c r="H658" s="290"/>
    </row>
    <row r="659" spans="1:8" ht="21">
      <c r="A659" s="273" t="s">
        <v>605</v>
      </c>
      <c r="B659" s="197"/>
      <c r="C659" s="739"/>
      <c r="D659" s="197"/>
      <c r="E659" s="350">
        <v>57526.6</v>
      </c>
      <c r="F659" s="243"/>
      <c r="H659" s="290"/>
    </row>
    <row r="660" spans="1:8" ht="21">
      <c r="A660" s="467" t="s">
        <v>605</v>
      </c>
      <c r="B660" s="197"/>
      <c r="C660" s="729"/>
      <c r="D660" s="197"/>
      <c r="E660" s="350">
        <v>57526.6</v>
      </c>
      <c r="F660" s="243"/>
      <c r="H660" s="290"/>
    </row>
    <row r="661" spans="1:8" ht="21">
      <c r="A661" s="218"/>
      <c r="B661" s="249"/>
      <c r="C661" s="218"/>
      <c r="D661" s="244"/>
      <c r="E661" s="218"/>
      <c r="F661" s="183"/>
      <c r="H661" s="296"/>
    </row>
    <row r="662" spans="1:8" ht="21">
      <c r="A662" s="200"/>
      <c r="B662" s="200"/>
      <c r="C662" s="200"/>
      <c r="D662" s="200"/>
      <c r="E662" s="200"/>
      <c r="F662" s="183"/>
      <c r="H662" s="294"/>
    </row>
    <row r="663" spans="1:8" ht="21">
      <c r="A663" s="215" t="str">
        <f>A649</f>
        <v>ยอดคงเหลือตามรายงานธนาคาร ณ  วันที่  31 ธันวามคม  2557</v>
      </c>
      <c r="B663" s="190"/>
      <c r="C663" s="190"/>
      <c r="D663" s="190"/>
      <c r="E663" s="190"/>
      <c r="F663" s="219"/>
      <c r="G663" s="190"/>
      <c r="H663" s="298">
        <f>H649-H654</f>
        <v>3851746.640000001</v>
      </c>
    </row>
    <row r="664" spans="1:8" ht="21">
      <c r="A664" s="193" t="s">
        <v>39</v>
      </c>
      <c r="D664" s="217"/>
      <c r="E664" s="193" t="s">
        <v>156</v>
      </c>
      <c r="H664" s="296"/>
    </row>
    <row r="665" spans="1:8" ht="21">
      <c r="A665" s="193"/>
      <c r="D665" s="183"/>
      <c r="E665" s="193"/>
      <c r="H665" s="296"/>
    </row>
    <row r="666" spans="1:8" ht="21">
      <c r="A666" s="678" t="s">
        <v>452</v>
      </c>
      <c r="B666" s="679"/>
      <c r="C666" s="679"/>
      <c r="D666" s="183"/>
      <c r="E666" s="730" t="s">
        <v>157</v>
      </c>
      <c r="F666" s="731"/>
      <c r="G666" s="731"/>
      <c r="H666" s="731"/>
    </row>
    <row r="667" spans="1:8" ht="21">
      <c r="A667" s="678" t="s">
        <v>453</v>
      </c>
      <c r="B667" s="679"/>
      <c r="C667" s="679"/>
      <c r="D667" s="183"/>
      <c r="E667" s="730" t="s">
        <v>265</v>
      </c>
      <c r="F667" s="731"/>
      <c r="G667" s="731"/>
      <c r="H667" s="731"/>
    </row>
    <row r="668" spans="1:8" ht="21">
      <c r="A668" s="732" t="s">
        <v>604</v>
      </c>
      <c r="B668" s="732"/>
      <c r="C668" s="732"/>
      <c r="D668" s="219"/>
      <c r="E668" s="733" t="str">
        <f>A668</f>
        <v>วันที่  31 ธันวามคม  2557</v>
      </c>
      <c r="F668" s="732"/>
      <c r="G668" s="732"/>
      <c r="H668" s="732"/>
    </row>
    <row r="685" spans="1:5" ht="21">
      <c r="A685" s="193" t="s">
        <v>122</v>
      </c>
      <c r="D685" s="183"/>
      <c r="E685" s="184"/>
    </row>
    <row r="686" spans="1:5" ht="21">
      <c r="A686" s="193" t="s">
        <v>152</v>
      </c>
      <c r="D686" s="183"/>
      <c r="E686" s="185" t="s">
        <v>158</v>
      </c>
    </row>
    <row r="687" spans="1:8" ht="21">
      <c r="A687" s="186" t="s">
        <v>74</v>
      </c>
      <c r="B687" s="187"/>
      <c r="C687" s="186"/>
      <c r="D687" s="188"/>
      <c r="E687" s="189" t="s">
        <v>159</v>
      </c>
      <c r="F687" s="190"/>
      <c r="G687" s="190"/>
      <c r="H687" s="190"/>
    </row>
    <row r="688" spans="6:8" ht="21">
      <c r="F688" s="183"/>
      <c r="H688" s="241" t="s">
        <v>63</v>
      </c>
    </row>
    <row r="689" spans="1:8" ht="21">
      <c r="A689" s="181" t="s">
        <v>666</v>
      </c>
      <c r="B689" s="193"/>
      <c r="C689" s="193"/>
      <c r="D689" s="193"/>
      <c r="E689" s="193"/>
      <c r="F689" s="242"/>
      <c r="G689" s="193"/>
      <c r="H689" s="297">
        <f>'[8]ม ค  58'!$M$840</f>
        <v>4025967.9800000004</v>
      </c>
    </row>
    <row r="690" spans="1:8" ht="21">
      <c r="A690" s="193" t="s">
        <v>75</v>
      </c>
      <c r="B690" s="193"/>
      <c r="C690" s="193"/>
      <c r="D690" s="193"/>
      <c r="E690" s="193"/>
      <c r="F690" s="183"/>
      <c r="H690" s="296"/>
    </row>
    <row r="691" spans="1:8" ht="21">
      <c r="A691" s="197" t="s">
        <v>76</v>
      </c>
      <c r="B691" s="197"/>
      <c r="C691" s="197" t="s">
        <v>77</v>
      </c>
      <c r="D691" s="197"/>
      <c r="E691" s="197" t="s">
        <v>78</v>
      </c>
      <c r="F691" s="243"/>
      <c r="H691" s="296"/>
    </row>
    <row r="692" spans="1:8" ht="21">
      <c r="A692" s="218" t="s">
        <v>91</v>
      </c>
      <c r="B692" s="244"/>
      <c r="C692" s="218" t="s">
        <v>91</v>
      </c>
      <c r="D692" s="244"/>
      <c r="E692" s="218" t="s">
        <v>91</v>
      </c>
      <c r="F692" s="243"/>
      <c r="H692" s="296"/>
    </row>
    <row r="693" spans="1:8" ht="21">
      <c r="A693" s="245"/>
      <c r="C693" s="245"/>
      <c r="E693" s="245"/>
      <c r="F693" s="183"/>
      <c r="H693" s="291"/>
    </row>
    <row r="694" spans="1:8" ht="21">
      <c r="A694" s="246" t="s">
        <v>154</v>
      </c>
      <c r="B694" s="193"/>
      <c r="C694" s="193"/>
      <c r="D694" s="193"/>
      <c r="E694" s="193"/>
      <c r="F694" s="183"/>
      <c r="H694" s="297">
        <f>SUM(E696:E702)</f>
        <v>86884.42</v>
      </c>
    </row>
    <row r="695" spans="1:8" ht="21">
      <c r="A695" s="196" t="s">
        <v>79</v>
      </c>
      <c r="B695" s="197"/>
      <c r="C695" s="196" t="s">
        <v>80</v>
      </c>
      <c r="D695" s="197"/>
      <c r="E695" s="196" t="s">
        <v>78</v>
      </c>
      <c r="F695" s="243"/>
      <c r="H695" s="290"/>
    </row>
    <row r="696" spans="1:8" ht="21">
      <c r="A696" s="578" t="s">
        <v>667</v>
      </c>
      <c r="B696" s="197"/>
      <c r="C696" s="273">
        <v>10007491</v>
      </c>
      <c r="D696" s="197"/>
      <c r="E696" s="350">
        <v>11965.12</v>
      </c>
      <c r="F696" s="243"/>
      <c r="H696" s="290"/>
    </row>
    <row r="697" spans="1:8" ht="21">
      <c r="A697" s="578" t="s">
        <v>667</v>
      </c>
      <c r="B697" s="197"/>
      <c r="C697" s="728">
        <v>10007492</v>
      </c>
      <c r="D697" s="197"/>
      <c r="E697" s="350">
        <v>738.82</v>
      </c>
      <c r="F697" s="243"/>
      <c r="H697" s="290"/>
    </row>
    <row r="698" spans="1:8" ht="21">
      <c r="A698" s="578" t="s">
        <v>667</v>
      </c>
      <c r="B698" s="197"/>
      <c r="C698" s="739"/>
      <c r="D698" s="197"/>
      <c r="E698" s="350">
        <v>6296.4</v>
      </c>
      <c r="F698" s="243"/>
      <c r="H698" s="290"/>
    </row>
    <row r="699" spans="1:8" ht="21">
      <c r="A699" s="578" t="s">
        <v>667</v>
      </c>
      <c r="B699" s="197"/>
      <c r="C699" s="739"/>
      <c r="D699" s="197"/>
      <c r="E699" s="350">
        <v>625.4</v>
      </c>
      <c r="F699" s="243"/>
      <c r="H699" s="290"/>
    </row>
    <row r="700" spans="1:8" ht="21">
      <c r="A700" s="578" t="s">
        <v>667</v>
      </c>
      <c r="B700" s="197"/>
      <c r="C700" s="729"/>
      <c r="D700" s="197"/>
      <c r="E700" s="350">
        <v>625.4</v>
      </c>
      <c r="F700" s="243"/>
      <c r="H700" s="290"/>
    </row>
    <row r="701" spans="1:8" ht="21">
      <c r="A701" s="578" t="s">
        <v>667</v>
      </c>
      <c r="B701" s="249"/>
      <c r="C701" s="273">
        <v>10007493</v>
      </c>
      <c r="D701" s="244"/>
      <c r="E701" s="350">
        <v>941.28</v>
      </c>
      <c r="F701" s="183"/>
      <c r="H701" s="296"/>
    </row>
    <row r="702" spans="1:8" ht="21">
      <c r="A702" s="578" t="s">
        <v>668</v>
      </c>
      <c r="B702" s="200"/>
      <c r="C702" s="273">
        <v>10007496</v>
      </c>
      <c r="D702" s="200"/>
      <c r="E702" s="350">
        <v>65692</v>
      </c>
      <c r="F702" s="183"/>
      <c r="H702" s="294"/>
    </row>
    <row r="703" spans="1:8" ht="21">
      <c r="A703" s="215" t="str">
        <f>A689</f>
        <v>ยอดคงเหลือตามรายงานธนาคาร ณ  วันที่  31 มกราคม  2558</v>
      </c>
      <c r="B703" s="190"/>
      <c r="C703" s="190"/>
      <c r="D703" s="190"/>
      <c r="E703" s="190"/>
      <c r="F703" s="219"/>
      <c r="G703" s="190"/>
      <c r="H703" s="298">
        <f>H689-H694</f>
        <v>3939083.5600000005</v>
      </c>
    </row>
    <row r="704" spans="1:8" ht="21">
      <c r="A704" s="193" t="s">
        <v>39</v>
      </c>
      <c r="D704" s="217"/>
      <c r="E704" s="193" t="s">
        <v>156</v>
      </c>
      <c r="H704" s="296"/>
    </row>
    <row r="705" spans="1:8" ht="21">
      <c r="A705" s="193"/>
      <c r="D705" s="183"/>
      <c r="E705" s="193"/>
      <c r="H705" s="296"/>
    </row>
    <row r="706" spans="1:8" ht="21">
      <c r="A706" s="678" t="s">
        <v>452</v>
      </c>
      <c r="B706" s="679"/>
      <c r="C706" s="679"/>
      <c r="D706" s="183"/>
      <c r="E706" s="730" t="s">
        <v>157</v>
      </c>
      <c r="F706" s="731"/>
      <c r="G706" s="731"/>
      <c r="H706" s="731"/>
    </row>
    <row r="707" spans="1:8" ht="21">
      <c r="A707" s="678" t="s">
        <v>453</v>
      </c>
      <c r="B707" s="679"/>
      <c r="C707" s="679"/>
      <c r="D707" s="183"/>
      <c r="E707" s="730" t="s">
        <v>265</v>
      </c>
      <c r="F707" s="731"/>
      <c r="G707" s="731"/>
      <c r="H707" s="731"/>
    </row>
    <row r="708" spans="1:8" ht="21">
      <c r="A708" s="732" t="s">
        <v>669</v>
      </c>
      <c r="B708" s="732"/>
      <c r="C708" s="732"/>
      <c r="D708" s="219"/>
      <c r="E708" s="733" t="str">
        <f>A708</f>
        <v>วันที่ 31 มกราคม  2558</v>
      </c>
      <c r="F708" s="732"/>
      <c r="G708" s="732"/>
      <c r="H708" s="732"/>
    </row>
    <row r="725" spans="1:5" ht="21">
      <c r="A725" s="193" t="s">
        <v>122</v>
      </c>
      <c r="D725" s="183"/>
      <c r="E725" s="184"/>
    </row>
    <row r="726" spans="1:5" ht="21">
      <c r="A726" s="193" t="s">
        <v>152</v>
      </c>
      <c r="D726" s="183"/>
      <c r="E726" s="185" t="s">
        <v>158</v>
      </c>
    </row>
    <row r="727" spans="1:8" ht="21">
      <c r="A727" s="186" t="s">
        <v>74</v>
      </c>
      <c r="B727" s="187"/>
      <c r="C727" s="186"/>
      <c r="D727" s="188"/>
      <c r="E727" s="189" t="s">
        <v>159</v>
      </c>
      <c r="F727" s="190"/>
      <c r="G727" s="190"/>
      <c r="H727" s="190"/>
    </row>
    <row r="728" spans="6:8" ht="21">
      <c r="F728" s="183"/>
      <c r="H728" s="241" t="s">
        <v>63</v>
      </c>
    </row>
    <row r="729" spans="1:8" ht="21">
      <c r="A729" s="181" t="s">
        <v>722</v>
      </c>
      <c r="B729" s="193"/>
      <c r="C729" s="193"/>
      <c r="D729" s="193"/>
      <c r="E729" s="193"/>
      <c r="F729" s="242"/>
      <c r="G729" s="193"/>
      <c r="H729" s="297">
        <f>'[8]ก พ 58'!$M$840</f>
        <v>4394300.73</v>
      </c>
    </row>
    <row r="730" spans="1:8" ht="21">
      <c r="A730" s="193" t="s">
        <v>75</v>
      </c>
      <c r="B730" s="193"/>
      <c r="C730" s="193"/>
      <c r="D730" s="193"/>
      <c r="E730" s="193"/>
      <c r="F730" s="183"/>
      <c r="H730" s="296"/>
    </row>
    <row r="731" spans="1:8" ht="21">
      <c r="A731" s="197" t="s">
        <v>76</v>
      </c>
      <c r="B731" s="197"/>
      <c r="C731" s="197" t="s">
        <v>77</v>
      </c>
      <c r="D731" s="197"/>
      <c r="E731" s="197" t="s">
        <v>78</v>
      </c>
      <c r="F731" s="243"/>
      <c r="H731" s="296"/>
    </row>
    <row r="732" spans="1:8" ht="21">
      <c r="A732" s="218" t="s">
        <v>91</v>
      </c>
      <c r="B732" s="244"/>
      <c r="C732" s="218" t="s">
        <v>91</v>
      </c>
      <c r="D732" s="244"/>
      <c r="E732" s="218" t="s">
        <v>91</v>
      </c>
      <c r="F732" s="243"/>
      <c r="H732" s="296"/>
    </row>
    <row r="733" spans="1:8" ht="21">
      <c r="A733" s="245"/>
      <c r="C733" s="245"/>
      <c r="E733" s="245"/>
      <c r="F733" s="183"/>
      <c r="H733" s="291"/>
    </row>
    <row r="734" spans="1:8" ht="21">
      <c r="A734" s="246" t="s">
        <v>154</v>
      </c>
      <c r="B734" s="193"/>
      <c r="C734" s="193"/>
      <c r="D734" s="193"/>
      <c r="E734" s="193"/>
      <c r="F734" s="183"/>
      <c r="H734" s="297">
        <f>SUM(E736:E741)</f>
        <v>75408</v>
      </c>
    </row>
    <row r="735" spans="1:8" ht="21">
      <c r="A735" s="196" t="s">
        <v>79</v>
      </c>
      <c r="B735" s="197"/>
      <c r="C735" s="196" t="s">
        <v>80</v>
      </c>
      <c r="D735" s="197"/>
      <c r="E735" s="196" t="s">
        <v>78</v>
      </c>
      <c r="F735" s="243"/>
      <c r="H735" s="290"/>
    </row>
    <row r="736" spans="1:8" ht="21">
      <c r="A736" s="467" t="s">
        <v>723</v>
      </c>
      <c r="B736" s="197"/>
      <c r="C736" s="728">
        <v>10007500</v>
      </c>
      <c r="D736" s="197"/>
      <c r="E736" s="350">
        <v>44550</v>
      </c>
      <c r="F736" s="243"/>
      <c r="H736" s="290"/>
    </row>
    <row r="737" spans="1:8" ht="21">
      <c r="A737" s="467" t="s">
        <v>723</v>
      </c>
      <c r="B737" s="197"/>
      <c r="C737" s="729"/>
      <c r="D737" s="197"/>
      <c r="E737" s="350">
        <v>17820</v>
      </c>
      <c r="F737" s="243"/>
      <c r="H737" s="290"/>
    </row>
    <row r="738" spans="1:8" ht="21">
      <c r="A738" s="273" t="s">
        <v>724</v>
      </c>
      <c r="B738" s="197"/>
      <c r="C738" s="273">
        <v>10007508</v>
      </c>
      <c r="D738" s="197"/>
      <c r="E738" s="350">
        <v>3315</v>
      </c>
      <c r="F738" s="243"/>
      <c r="H738" s="290"/>
    </row>
    <row r="739" spans="1:8" ht="21">
      <c r="A739" s="273" t="s">
        <v>724</v>
      </c>
      <c r="B739" s="197"/>
      <c r="C739" s="273">
        <v>10007509</v>
      </c>
      <c r="D739" s="197"/>
      <c r="E739" s="350">
        <v>3315</v>
      </c>
      <c r="F739" s="243"/>
      <c r="H739" s="290"/>
    </row>
    <row r="740" spans="1:8" ht="21">
      <c r="A740" s="273" t="s">
        <v>724</v>
      </c>
      <c r="B740" s="197"/>
      <c r="C740" s="273">
        <v>10007510</v>
      </c>
      <c r="D740" s="197"/>
      <c r="E740" s="350">
        <v>3204</v>
      </c>
      <c r="F740" s="243"/>
      <c r="H740" s="290"/>
    </row>
    <row r="741" spans="1:8" ht="21">
      <c r="A741" s="273" t="s">
        <v>724</v>
      </c>
      <c r="B741" s="249"/>
      <c r="C741" s="273">
        <v>10007511</v>
      </c>
      <c r="D741" s="244"/>
      <c r="E741" s="350">
        <v>3204</v>
      </c>
      <c r="F741" s="183"/>
      <c r="H741" s="296"/>
    </row>
    <row r="742" spans="1:8" ht="21">
      <c r="A742" s="215" t="str">
        <f>A729</f>
        <v>ยอดคงเหลือตามรายงานธนาคาร ณ  วันที่  28  กุมภาพันธ์  2558</v>
      </c>
      <c r="B742" s="190"/>
      <c r="C742" s="190"/>
      <c r="D742" s="190"/>
      <c r="E742" s="190"/>
      <c r="F742" s="219"/>
      <c r="G742" s="190"/>
      <c r="H742" s="298">
        <f>H729-H734</f>
        <v>4318892.73</v>
      </c>
    </row>
    <row r="743" spans="1:8" ht="21">
      <c r="A743" s="193" t="s">
        <v>39</v>
      </c>
      <c r="D743" s="217"/>
      <c r="E743" s="193" t="s">
        <v>156</v>
      </c>
      <c r="H743" s="296"/>
    </row>
    <row r="744" spans="1:8" ht="21">
      <c r="A744" s="193"/>
      <c r="D744" s="183"/>
      <c r="E744" s="193"/>
      <c r="H744" s="296"/>
    </row>
    <row r="745" spans="1:8" ht="21">
      <c r="A745" s="678" t="s">
        <v>452</v>
      </c>
      <c r="B745" s="679"/>
      <c r="C745" s="679"/>
      <c r="D745" s="183"/>
      <c r="E745" s="730" t="s">
        <v>157</v>
      </c>
      <c r="F745" s="731"/>
      <c r="G745" s="731"/>
      <c r="H745" s="731"/>
    </row>
    <row r="746" spans="1:8" ht="21">
      <c r="A746" s="678" t="s">
        <v>453</v>
      </c>
      <c r="B746" s="679"/>
      <c r="C746" s="679"/>
      <c r="D746" s="183"/>
      <c r="E746" s="730" t="s">
        <v>265</v>
      </c>
      <c r="F746" s="731"/>
      <c r="G746" s="731"/>
      <c r="H746" s="731"/>
    </row>
    <row r="747" spans="1:8" ht="21">
      <c r="A747" s="732" t="s">
        <v>710</v>
      </c>
      <c r="B747" s="732"/>
      <c r="C747" s="732"/>
      <c r="D747" s="219"/>
      <c r="E747" s="733" t="str">
        <f>A747</f>
        <v>วันที่ 28  กุมภาพันธ์  2558</v>
      </c>
      <c r="F747" s="732"/>
      <c r="G747" s="732"/>
      <c r="H747" s="732"/>
    </row>
    <row r="765" spans="1:5" ht="21">
      <c r="A765" s="193" t="s">
        <v>122</v>
      </c>
      <c r="D765" s="183"/>
      <c r="E765" s="184"/>
    </row>
    <row r="766" spans="1:5" ht="21">
      <c r="A766" s="193" t="s">
        <v>152</v>
      </c>
      <c r="D766" s="183"/>
      <c r="E766" s="185" t="s">
        <v>158</v>
      </c>
    </row>
    <row r="767" spans="1:8" ht="21">
      <c r="A767" s="186" t="s">
        <v>74</v>
      </c>
      <c r="B767" s="187"/>
      <c r="C767" s="186"/>
      <c r="D767" s="188"/>
      <c r="E767" s="189" t="s">
        <v>159</v>
      </c>
      <c r="F767" s="190"/>
      <c r="G767" s="190"/>
      <c r="H767" s="190"/>
    </row>
    <row r="768" spans="6:8" ht="21">
      <c r="F768" s="183"/>
      <c r="H768" s="241" t="s">
        <v>63</v>
      </c>
    </row>
    <row r="769" spans="1:8" ht="21">
      <c r="A769" s="181" t="s">
        <v>828</v>
      </c>
      <c r="B769" s="193"/>
      <c r="C769" s="193"/>
      <c r="D769" s="193"/>
      <c r="E769" s="193"/>
      <c r="F769" s="242"/>
      <c r="G769" s="193"/>
      <c r="H769" s="297">
        <f>'[8]เม ษ 58'!$M$754</f>
        <v>4859614.860000001</v>
      </c>
    </row>
    <row r="770" spans="1:8" ht="21">
      <c r="A770" s="193" t="s">
        <v>75</v>
      </c>
      <c r="B770" s="193"/>
      <c r="C770" s="193"/>
      <c r="D770" s="193"/>
      <c r="E770" s="193"/>
      <c r="F770" s="183"/>
      <c r="H770" s="296"/>
    </row>
    <row r="771" spans="1:8" ht="21">
      <c r="A771" s="197" t="s">
        <v>76</v>
      </c>
      <c r="B771" s="197"/>
      <c r="C771" s="197" t="s">
        <v>77</v>
      </c>
      <c r="D771" s="197"/>
      <c r="E771" s="197" t="s">
        <v>78</v>
      </c>
      <c r="F771" s="243"/>
      <c r="H771" s="296"/>
    </row>
    <row r="772" spans="1:8" ht="21">
      <c r="A772" s="218" t="s">
        <v>91</v>
      </c>
      <c r="B772" s="244"/>
      <c r="C772" s="218" t="s">
        <v>91</v>
      </c>
      <c r="D772" s="244"/>
      <c r="E772" s="218" t="s">
        <v>91</v>
      </c>
      <c r="F772" s="243"/>
      <c r="H772" s="296"/>
    </row>
    <row r="773" spans="1:8" ht="21">
      <c r="A773" s="245"/>
      <c r="C773" s="245"/>
      <c r="E773" s="245"/>
      <c r="F773" s="183"/>
      <c r="H773" s="291"/>
    </row>
    <row r="774" spans="1:8" ht="21">
      <c r="A774" s="246" t="s">
        <v>154</v>
      </c>
      <c r="B774" s="193"/>
      <c r="C774" s="193"/>
      <c r="D774" s="193"/>
      <c r="E774" s="193"/>
      <c r="F774" s="183"/>
      <c r="H774" s="297">
        <f>SUM(E776:E777)</f>
        <v>74912.25</v>
      </c>
    </row>
    <row r="775" spans="1:8" ht="21">
      <c r="A775" s="196" t="s">
        <v>79</v>
      </c>
      <c r="B775" s="197"/>
      <c r="C775" s="196" t="s">
        <v>80</v>
      </c>
      <c r="D775" s="197"/>
      <c r="E775" s="196" t="s">
        <v>78</v>
      </c>
      <c r="F775" s="243"/>
      <c r="H775" s="290"/>
    </row>
    <row r="776" spans="1:8" ht="21">
      <c r="A776" s="734" t="s">
        <v>832</v>
      </c>
      <c r="B776" s="197"/>
      <c r="C776" s="737">
        <v>10013105</v>
      </c>
      <c r="D776" s="197"/>
      <c r="E776" s="350">
        <v>60402.93</v>
      </c>
      <c r="F776" s="243"/>
      <c r="H776" s="290"/>
    </row>
    <row r="777" spans="1:8" ht="21">
      <c r="A777" s="735"/>
      <c r="B777" s="197"/>
      <c r="C777" s="738"/>
      <c r="D777" s="197"/>
      <c r="E777" s="652">
        <v>14509.32</v>
      </c>
      <c r="F777" s="243"/>
      <c r="H777" s="290"/>
    </row>
    <row r="778" spans="1:8" ht="21">
      <c r="A778" s="215" t="str">
        <f>A769</f>
        <v>ยอดคงเหลือตามรายงานธนาคาร ณ  วันที่  30  เมษายน  2558</v>
      </c>
      <c r="B778" s="190"/>
      <c r="C778" s="190"/>
      <c r="D778" s="190"/>
      <c r="E778" s="190"/>
      <c r="F778" s="219"/>
      <c r="G778" s="190"/>
      <c r="H778" s="298">
        <f>H769-H774</f>
        <v>4784702.610000001</v>
      </c>
    </row>
    <row r="779" spans="1:8" ht="21">
      <c r="A779" s="193" t="s">
        <v>39</v>
      </c>
      <c r="D779" s="217"/>
      <c r="E779" s="193" t="s">
        <v>156</v>
      </c>
      <c r="H779" s="296"/>
    </row>
    <row r="780" spans="1:8" ht="21">
      <c r="A780" s="193"/>
      <c r="D780" s="183"/>
      <c r="E780" s="193"/>
      <c r="H780" s="296"/>
    </row>
    <row r="781" spans="1:8" ht="21">
      <c r="A781" s="678" t="s">
        <v>452</v>
      </c>
      <c r="B781" s="679"/>
      <c r="C781" s="679"/>
      <c r="D781" s="183"/>
      <c r="E781" s="730" t="s">
        <v>157</v>
      </c>
      <c r="F781" s="731"/>
      <c r="G781" s="731"/>
      <c r="H781" s="731"/>
    </row>
    <row r="782" spans="1:8" ht="21">
      <c r="A782" s="678" t="s">
        <v>453</v>
      </c>
      <c r="B782" s="679"/>
      <c r="C782" s="679"/>
      <c r="D782" s="183"/>
      <c r="E782" s="730" t="s">
        <v>265</v>
      </c>
      <c r="F782" s="731"/>
      <c r="G782" s="731"/>
      <c r="H782" s="731"/>
    </row>
    <row r="783" spans="1:8" ht="21">
      <c r="A783" s="732" t="s">
        <v>872</v>
      </c>
      <c r="B783" s="732"/>
      <c r="C783" s="732"/>
      <c r="D783" s="219"/>
      <c r="E783" s="733" t="str">
        <f>A783</f>
        <v>วันที่ 30  เมษายน  2558</v>
      </c>
      <c r="F783" s="732"/>
      <c r="G783" s="732"/>
      <c r="H783" s="732"/>
    </row>
  </sheetData>
  <sheetProtection/>
  <mergeCells count="147">
    <mergeCell ref="C697:C700"/>
    <mergeCell ref="A706:C706"/>
    <mergeCell ref="E706:H706"/>
    <mergeCell ref="A707:C707"/>
    <mergeCell ref="E707:H707"/>
    <mergeCell ref="A708:C708"/>
    <mergeCell ref="E708:H708"/>
    <mergeCell ref="E668:H668"/>
    <mergeCell ref="C657:C660"/>
    <mergeCell ref="A666:C666"/>
    <mergeCell ref="E666:H666"/>
    <mergeCell ref="A667:C667"/>
    <mergeCell ref="E667:H667"/>
    <mergeCell ref="E461:H461"/>
    <mergeCell ref="A13:A15"/>
    <mergeCell ref="A16:A18"/>
    <mergeCell ref="A19:A22"/>
    <mergeCell ref="C13:C15"/>
    <mergeCell ref="C16:C18"/>
    <mergeCell ref="C19:C22"/>
    <mergeCell ref="E349:H349"/>
    <mergeCell ref="A348:C348"/>
    <mergeCell ref="E348:H348"/>
    <mergeCell ref="A347:C347"/>
    <mergeCell ref="E347:H347"/>
    <mergeCell ref="C538:C541"/>
    <mergeCell ref="A422:C422"/>
    <mergeCell ref="E422:H422"/>
    <mergeCell ref="A423:C423"/>
    <mergeCell ref="E423:H423"/>
    <mergeCell ref="E506:H506"/>
    <mergeCell ref="A386:C386"/>
    <mergeCell ref="E386:H386"/>
    <mergeCell ref="A177:C177"/>
    <mergeCell ref="E177:H177"/>
    <mergeCell ref="A178:C178"/>
    <mergeCell ref="E178:H178"/>
    <mergeCell ref="A307:C307"/>
    <mergeCell ref="E307:H307"/>
    <mergeCell ref="A306:C306"/>
    <mergeCell ref="E306:H306"/>
    <mergeCell ref="A305:C305"/>
    <mergeCell ref="E305:H305"/>
    <mergeCell ref="A28:C28"/>
    <mergeCell ref="E28:H28"/>
    <mergeCell ref="A29:C29"/>
    <mergeCell ref="E29:H29"/>
    <mergeCell ref="A30:C30"/>
    <mergeCell ref="E30:H30"/>
    <mergeCell ref="A69:C69"/>
    <mergeCell ref="E69:H69"/>
    <mergeCell ref="A70:C70"/>
    <mergeCell ref="E70:H70"/>
    <mergeCell ref="A71:C71"/>
    <mergeCell ref="E71:H71"/>
    <mergeCell ref="A110:C110"/>
    <mergeCell ref="E110:H110"/>
    <mergeCell ref="A111:C111"/>
    <mergeCell ref="E111:H111"/>
    <mergeCell ref="A112:C112"/>
    <mergeCell ref="E112:H112"/>
    <mergeCell ref="A210:C210"/>
    <mergeCell ref="E210:H210"/>
    <mergeCell ref="A143:C143"/>
    <mergeCell ref="E143:H143"/>
    <mergeCell ref="A144:C144"/>
    <mergeCell ref="E144:H144"/>
    <mergeCell ref="A145:C145"/>
    <mergeCell ref="E145:H145"/>
    <mergeCell ref="A176:C176"/>
    <mergeCell ref="E176:H176"/>
    <mergeCell ref="E234:H234"/>
    <mergeCell ref="A235:C235"/>
    <mergeCell ref="E235:H235"/>
    <mergeCell ref="A236:C236"/>
    <mergeCell ref="E236:H236"/>
    <mergeCell ref="C192:C199"/>
    <mergeCell ref="A208:C208"/>
    <mergeCell ref="E208:H208"/>
    <mergeCell ref="A209:C209"/>
    <mergeCell ref="E209:H209"/>
    <mergeCell ref="E275:H275"/>
    <mergeCell ref="A276:C276"/>
    <mergeCell ref="E276:H276"/>
    <mergeCell ref="A277:C277"/>
    <mergeCell ref="E277:H277"/>
    <mergeCell ref="C257:C262"/>
    <mergeCell ref="C263:C264"/>
    <mergeCell ref="A387:C387"/>
    <mergeCell ref="E387:H387"/>
    <mergeCell ref="A388:C388"/>
    <mergeCell ref="E388:H388"/>
    <mergeCell ref="A424:C424"/>
    <mergeCell ref="E424:H424"/>
    <mergeCell ref="E507:H507"/>
    <mergeCell ref="A508:C508"/>
    <mergeCell ref="E508:H508"/>
    <mergeCell ref="A555:C555"/>
    <mergeCell ref="E555:H555"/>
    <mergeCell ref="A462:C462"/>
    <mergeCell ref="E462:H462"/>
    <mergeCell ref="A463:C463"/>
    <mergeCell ref="E463:H463"/>
    <mergeCell ref="E593:H593"/>
    <mergeCell ref="A591:C591"/>
    <mergeCell ref="E591:H591"/>
    <mergeCell ref="A592:C592"/>
    <mergeCell ref="E592:H592"/>
    <mergeCell ref="A556:C556"/>
    <mergeCell ref="E556:H556"/>
    <mergeCell ref="A557:C557"/>
    <mergeCell ref="E557:H557"/>
    <mergeCell ref="C578:C581"/>
    <mergeCell ref="C583:C584"/>
    <mergeCell ref="A593:C593"/>
    <mergeCell ref="A507:C507"/>
    <mergeCell ref="A275:C275"/>
    <mergeCell ref="C225:C226"/>
    <mergeCell ref="A234:C234"/>
    <mergeCell ref="A349:C349"/>
    <mergeCell ref="C543:C544"/>
    <mergeCell ref="A506:C506"/>
    <mergeCell ref="A461:C461"/>
    <mergeCell ref="C736:C737"/>
    <mergeCell ref="A642:C642"/>
    <mergeCell ref="E642:H642"/>
    <mergeCell ref="C616:C620"/>
    <mergeCell ref="C621:C624"/>
    <mergeCell ref="A640:C640"/>
    <mergeCell ref="E640:H640"/>
    <mergeCell ref="A641:C641"/>
    <mergeCell ref="E641:H641"/>
    <mergeCell ref="A668:C668"/>
    <mergeCell ref="A745:C745"/>
    <mergeCell ref="E745:H745"/>
    <mergeCell ref="A746:C746"/>
    <mergeCell ref="E746:H746"/>
    <mergeCell ref="A747:C747"/>
    <mergeCell ref="E747:H747"/>
    <mergeCell ref="C776:C777"/>
    <mergeCell ref="A781:C781"/>
    <mergeCell ref="E781:H781"/>
    <mergeCell ref="A782:C782"/>
    <mergeCell ref="E782:H782"/>
    <mergeCell ref="A783:C783"/>
    <mergeCell ref="E783:H783"/>
    <mergeCell ref="A776:A777"/>
  </mergeCells>
  <printOptions horizontalCentered="1"/>
  <pageMargins left="0.748031496062992" right="0.748031496062992" top="0.23" bottom="0.25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134"/>
  <sheetViews>
    <sheetView zoomScalePageLayoutView="0" workbookViewId="0" topLeftCell="A124">
      <selection activeCell="C134" sqref="C134"/>
    </sheetView>
  </sheetViews>
  <sheetFormatPr defaultColWidth="9.140625" defaultRowHeight="21.75"/>
  <cols>
    <col min="1" max="1" width="9.140625" style="90" customWidth="1"/>
    <col min="2" max="2" width="28.421875" style="105" customWidth="1"/>
    <col min="3" max="3" width="28.57421875" style="105" customWidth="1"/>
    <col min="4" max="4" width="14.57421875" style="65" bestFit="1" customWidth="1"/>
    <col min="5" max="5" width="14.140625" style="65" bestFit="1" customWidth="1"/>
    <col min="6" max="6" width="9.28125" style="65" bestFit="1" customWidth="1"/>
    <col min="7" max="7" width="12.421875" style="65" bestFit="1" customWidth="1"/>
    <col min="8" max="16384" width="9.140625" style="65" customWidth="1"/>
  </cols>
  <sheetData>
    <row r="1" spans="1:3" ht="21">
      <c r="A1" s="223"/>
      <c r="B1" s="744" t="s">
        <v>340</v>
      </c>
      <c r="C1" s="744"/>
    </row>
    <row r="2" spans="1:3" s="73" customFormat="1" ht="21">
      <c r="A2" s="67" t="s">
        <v>79</v>
      </c>
      <c r="B2" s="170" t="s">
        <v>100</v>
      </c>
      <c r="C2" s="170" t="s">
        <v>101</v>
      </c>
    </row>
    <row r="3" spans="1:4" s="73" customFormat="1" ht="21">
      <c r="A3" s="223">
        <v>13</v>
      </c>
      <c r="B3" s="224">
        <v>620900</v>
      </c>
      <c r="C3" s="224"/>
      <c r="D3" s="225"/>
    </row>
    <row r="4" spans="1:4" ht="21">
      <c r="A4" s="223">
        <v>14</v>
      </c>
      <c r="B4" s="224"/>
      <c r="C4" s="224">
        <v>144250</v>
      </c>
      <c r="D4" s="91"/>
    </row>
    <row r="5" spans="1:4" ht="21">
      <c r="A5" s="223">
        <v>28</v>
      </c>
      <c r="B5" s="226"/>
      <c r="C5" s="224">
        <v>730275</v>
      </c>
      <c r="D5" s="91"/>
    </row>
    <row r="6" spans="1:4" ht="21">
      <c r="A6" s="223">
        <v>29</v>
      </c>
      <c r="B6" s="226"/>
      <c r="C6" s="224">
        <v>602589.58</v>
      </c>
      <c r="D6" s="91"/>
    </row>
    <row r="7" spans="1:4" ht="21">
      <c r="A7" s="223">
        <v>30</v>
      </c>
      <c r="B7" s="226"/>
      <c r="C7" s="224">
        <v>309402.22</v>
      </c>
      <c r="D7" s="91"/>
    </row>
    <row r="8" spans="1:4" s="66" customFormat="1" ht="21">
      <c r="A8" s="67" t="s">
        <v>102</v>
      </c>
      <c r="B8" s="348">
        <f>SUM(B3:B7)</f>
        <v>620900</v>
      </c>
      <c r="C8" s="348">
        <f>SUM(C3:C7)</f>
        <v>1786516.8</v>
      </c>
      <c r="D8" s="88">
        <f>SUM(B8:C8)</f>
        <v>2407416.8</v>
      </c>
    </row>
    <row r="33" spans="1:3" ht="21">
      <c r="A33" s="223"/>
      <c r="B33" s="744" t="s">
        <v>602</v>
      </c>
      <c r="C33" s="744"/>
    </row>
    <row r="34" spans="1:3" s="73" customFormat="1" ht="21">
      <c r="A34" s="67" t="s">
        <v>79</v>
      </c>
      <c r="B34" s="170" t="s">
        <v>100</v>
      </c>
      <c r="C34" s="170" t="s">
        <v>101</v>
      </c>
    </row>
    <row r="35" spans="1:4" s="73" customFormat="1" ht="21">
      <c r="A35" s="223">
        <v>2</v>
      </c>
      <c r="B35" s="224">
        <v>673820</v>
      </c>
      <c r="C35" s="224">
        <v>27476</v>
      </c>
      <c r="D35" s="225"/>
    </row>
    <row r="36" spans="1:4" ht="21">
      <c r="A36" s="223">
        <v>3</v>
      </c>
      <c r="B36" s="224"/>
      <c r="C36" s="224">
        <v>50400</v>
      </c>
      <c r="D36" s="91"/>
    </row>
    <row r="37" spans="1:4" ht="21">
      <c r="A37" s="223">
        <v>8</v>
      </c>
      <c r="B37" s="226">
        <v>2082.69</v>
      </c>
      <c r="C37" s="224">
        <v>110809.53</v>
      </c>
      <c r="D37" s="91"/>
    </row>
    <row r="38" spans="1:4" ht="21">
      <c r="A38" s="223">
        <v>11</v>
      </c>
      <c r="B38" s="226"/>
      <c r="C38" s="224">
        <v>29700</v>
      </c>
      <c r="D38" s="91"/>
    </row>
    <row r="39" spans="1:4" ht="21">
      <c r="A39" s="223">
        <v>12</v>
      </c>
      <c r="B39" s="226">
        <v>6580</v>
      </c>
      <c r="C39" s="224">
        <v>14772</v>
      </c>
      <c r="D39" s="91"/>
    </row>
    <row r="40" spans="1:4" ht="21">
      <c r="A40" s="223">
        <v>17</v>
      </c>
      <c r="B40" s="226">
        <v>12410</v>
      </c>
      <c r="C40" s="224"/>
      <c r="D40" s="91"/>
    </row>
    <row r="41" spans="1:4" ht="21">
      <c r="A41" s="223">
        <v>18</v>
      </c>
      <c r="B41" s="226">
        <v>10300</v>
      </c>
      <c r="C41" s="224"/>
      <c r="D41" s="91"/>
    </row>
    <row r="42" spans="1:4" ht="21">
      <c r="A42" s="223">
        <v>25</v>
      </c>
      <c r="B42" s="226"/>
      <c r="C42" s="224">
        <v>702658</v>
      </c>
      <c r="D42" s="91"/>
    </row>
    <row r="43" spans="1:4" ht="21">
      <c r="A43" s="223">
        <v>26</v>
      </c>
      <c r="B43" s="226"/>
      <c r="C43" s="224">
        <v>9022.19</v>
      </c>
      <c r="D43" s="91"/>
    </row>
    <row r="44" spans="1:4" ht="21">
      <c r="A44" s="223">
        <v>30</v>
      </c>
      <c r="B44" s="226">
        <v>93849.2</v>
      </c>
      <c r="C44" s="224">
        <v>543268.56</v>
      </c>
      <c r="D44" s="91"/>
    </row>
    <row r="45" spans="1:4" s="66" customFormat="1" ht="21">
      <c r="A45" s="67" t="s">
        <v>102</v>
      </c>
      <c r="B45" s="348">
        <f>SUM(B35:B44)</f>
        <v>799041.8899999999</v>
      </c>
      <c r="C45" s="348">
        <f>SUM(C35:C44)</f>
        <v>1488106.28</v>
      </c>
      <c r="D45" s="88">
        <f>SUM(B45:C45)</f>
        <v>2287148.17</v>
      </c>
    </row>
    <row r="66" spans="1:3" ht="21">
      <c r="A66" s="223"/>
      <c r="B66" s="744" t="s">
        <v>665</v>
      </c>
      <c r="C66" s="744"/>
    </row>
    <row r="67" spans="1:3" s="73" customFormat="1" ht="21">
      <c r="A67" s="67" t="s">
        <v>79</v>
      </c>
      <c r="B67" s="170" t="s">
        <v>100</v>
      </c>
      <c r="C67" s="170" t="s">
        <v>101</v>
      </c>
    </row>
    <row r="68" spans="1:4" s="73" customFormat="1" ht="21">
      <c r="A68" s="223">
        <v>6</v>
      </c>
      <c r="B68" s="224"/>
      <c r="C68" s="224"/>
      <c r="D68" s="225"/>
    </row>
    <row r="69" spans="1:4" ht="21">
      <c r="A69" s="223">
        <v>8</v>
      </c>
      <c r="B69" s="224"/>
      <c r="C69" s="224"/>
      <c r="D69" s="91"/>
    </row>
    <row r="70" spans="1:10" ht="21">
      <c r="A70" s="223">
        <v>13</v>
      </c>
      <c r="B70" s="226"/>
      <c r="C70" s="224"/>
      <c r="D70" s="91"/>
      <c r="J70" s="65" t="s">
        <v>360</v>
      </c>
    </row>
    <row r="71" spans="1:4" ht="21">
      <c r="A71" s="223">
        <v>21</v>
      </c>
      <c r="B71" s="226"/>
      <c r="C71" s="224"/>
      <c r="D71" s="91"/>
    </row>
    <row r="72" spans="1:4" ht="21">
      <c r="A72" s="223">
        <v>27</v>
      </c>
      <c r="B72" s="226"/>
      <c r="C72" s="224"/>
      <c r="D72" s="91"/>
    </row>
    <row r="73" spans="1:4" ht="21">
      <c r="A73" s="223">
        <v>29</v>
      </c>
      <c r="B73" s="226"/>
      <c r="C73" s="224"/>
      <c r="D73" s="91"/>
    </row>
    <row r="74" spans="1:4" ht="21">
      <c r="A74" s="223">
        <v>30</v>
      </c>
      <c r="B74" s="226"/>
      <c r="C74" s="224"/>
      <c r="D74" s="91"/>
    </row>
    <row r="75" spans="1:4" s="66" customFormat="1" ht="21">
      <c r="A75" s="67" t="s">
        <v>102</v>
      </c>
      <c r="B75" s="348">
        <f>SUM(B68:B74)</f>
        <v>0</v>
      </c>
      <c r="C75" s="348">
        <f>SUM(C68:C74)</f>
        <v>0</v>
      </c>
      <c r="D75" s="88">
        <f>SUM(B75:C75)</f>
        <v>0</v>
      </c>
    </row>
    <row r="82" spans="1:3" ht="21">
      <c r="A82" s="223"/>
      <c r="B82" s="744" t="s">
        <v>706</v>
      </c>
      <c r="C82" s="744"/>
    </row>
    <row r="83" spans="1:3" s="73" customFormat="1" ht="21">
      <c r="A83" s="67" t="s">
        <v>79</v>
      </c>
      <c r="B83" s="170" t="s">
        <v>100</v>
      </c>
      <c r="C83" s="170" t="s">
        <v>101</v>
      </c>
    </row>
    <row r="84" spans="1:4" s="73" customFormat="1" ht="21">
      <c r="A84" s="223">
        <v>2</v>
      </c>
      <c r="B84" s="224">
        <v>57420</v>
      </c>
      <c r="C84" s="224"/>
      <c r="D84" s="225"/>
    </row>
    <row r="85" spans="1:4" ht="21">
      <c r="A85" s="223">
        <v>6</v>
      </c>
      <c r="B85" s="224">
        <v>1192700</v>
      </c>
      <c r="C85" s="224">
        <v>67777.75</v>
      </c>
      <c r="D85" s="91"/>
    </row>
    <row r="86" spans="1:10" ht="21">
      <c r="A86" s="223">
        <v>11</v>
      </c>
      <c r="B86" s="226">
        <v>83353.56</v>
      </c>
      <c r="C86" s="224">
        <v>34350</v>
      </c>
      <c r="D86" s="91"/>
      <c r="J86" s="65" t="s">
        <v>360</v>
      </c>
    </row>
    <row r="87" spans="1:4" ht="21">
      <c r="A87" s="223">
        <v>19</v>
      </c>
      <c r="B87" s="226">
        <v>9680</v>
      </c>
      <c r="C87" s="224">
        <v>71463.74</v>
      </c>
      <c r="D87" s="91"/>
    </row>
    <row r="88" spans="1:4" ht="21">
      <c r="A88" s="223">
        <v>23</v>
      </c>
      <c r="B88" s="226">
        <v>194040</v>
      </c>
      <c r="C88" s="224"/>
      <c r="D88" s="91"/>
    </row>
    <row r="89" spans="1:9" ht="21">
      <c r="A89" s="223">
        <v>24</v>
      </c>
      <c r="B89" s="226"/>
      <c r="C89" s="224">
        <v>693673</v>
      </c>
      <c r="D89" s="91"/>
      <c r="I89" s="65" t="s">
        <v>42</v>
      </c>
    </row>
    <row r="90" spans="1:4" ht="21">
      <c r="A90" s="223">
        <v>27</v>
      </c>
      <c r="B90" s="226"/>
      <c r="C90" s="224">
        <v>249948</v>
      </c>
      <c r="D90" s="91"/>
    </row>
    <row r="91" spans="1:4" s="66" customFormat="1" ht="21">
      <c r="A91" s="67" t="s">
        <v>102</v>
      </c>
      <c r="B91" s="348">
        <f>SUM(B84:B90)</f>
        <v>1537193.56</v>
      </c>
      <c r="C91" s="348">
        <f>SUM(C84:C90)</f>
        <v>1117212.49</v>
      </c>
      <c r="D91" s="88">
        <f>SUM(B91:C91)</f>
        <v>2654406.05</v>
      </c>
    </row>
    <row r="101" spans="1:3" ht="21">
      <c r="A101" s="223"/>
      <c r="B101" s="744" t="s">
        <v>750</v>
      </c>
      <c r="C101" s="744"/>
    </row>
    <row r="102" spans="1:6" ht="21">
      <c r="A102" s="67" t="s">
        <v>79</v>
      </c>
      <c r="B102" s="170" t="s">
        <v>100</v>
      </c>
      <c r="C102" s="170" t="s">
        <v>101</v>
      </c>
      <c r="D102" s="73"/>
      <c r="E102" s="73"/>
      <c r="F102" s="73"/>
    </row>
    <row r="103" spans="1:6" ht="21">
      <c r="A103" s="223">
        <v>2</v>
      </c>
      <c r="B103" s="224">
        <v>0</v>
      </c>
      <c r="C103" s="224">
        <v>33660</v>
      </c>
      <c r="D103" s="225"/>
      <c r="E103" s="73"/>
      <c r="F103" s="73"/>
    </row>
    <row r="104" spans="1:4" ht="21">
      <c r="A104" s="223">
        <v>6</v>
      </c>
      <c r="B104" s="224">
        <v>27038.69</v>
      </c>
      <c r="C104" s="224">
        <v>174678.47</v>
      </c>
      <c r="D104" s="91"/>
    </row>
    <row r="105" spans="1:4" ht="21">
      <c r="A105" s="223">
        <v>9</v>
      </c>
      <c r="B105" s="226">
        <v>675600</v>
      </c>
      <c r="C105" s="224"/>
      <c r="D105" s="91"/>
    </row>
    <row r="106" spans="1:4" ht="21">
      <c r="A106" s="223">
        <v>10</v>
      </c>
      <c r="B106" s="226"/>
      <c r="C106" s="224">
        <v>66169.38</v>
      </c>
      <c r="D106" s="91"/>
    </row>
    <row r="107" spans="1:4" ht="21">
      <c r="A107" s="223">
        <v>12</v>
      </c>
      <c r="B107" s="226">
        <v>154721.97</v>
      </c>
      <c r="C107" s="224">
        <v>8613</v>
      </c>
      <c r="D107" s="91"/>
    </row>
    <row r="108" spans="1:4" ht="21">
      <c r="A108" s="223">
        <v>13</v>
      </c>
      <c r="B108" s="226"/>
      <c r="C108" s="224">
        <v>121100.42</v>
      </c>
      <c r="D108" s="91"/>
    </row>
    <row r="109" spans="1:4" ht="21">
      <c r="A109" s="223">
        <v>16</v>
      </c>
      <c r="B109" s="226"/>
      <c r="C109" s="224">
        <v>11375</v>
      </c>
      <c r="D109" s="91"/>
    </row>
    <row r="110" spans="1:4" ht="21">
      <c r="A110" s="223">
        <v>24</v>
      </c>
      <c r="B110" s="226"/>
      <c r="C110" s="224">
        <v>9243.2</v>
      </c>
      <c r="D110" s="91"/>
    </row>
    <row r="111" spans="1:3" ht="21">
      <c r="A111" s="90">
        <v>25</v>
      </c>
      <c r="B111" s="226">
        <v>128715.89</v>
      </c>
      <c r="C111" s="226">
        <v>582508.67</v>
      </c>
    </row>
    <row r="112" spans="1:3" ht="21">
      <c r="A112" s="90">
        <v>26</v>
      </c>
      <c r="B112" s="72"/>
      <c r="C112" s="72">
        <v>726701</v>
      </c>
    </row>
    <row r="113" spans="1:3" ht="21">
      <c r="A113" s="223">
        <v>31</v>
      </c>
      <c r="B113" s="226"/>
      <c r="C113" s="226">
        <v>236910</v>
      </c>
    </row>
    <row r="114" spans="1:4" ht="21">
      <c r="A114" s="647"/>
      <c r="B114" s="648">
        <f>SUM(B103:B113)</f>
        <v>986076.5499999999</v>
      </c>
      <c r="C114" s="648">
        <f>SUM(C103:C113)</f>
        <v>1970959.1400000001</v>
      </c>
      <c r="D114" s="91">
        <f>B114+C114</f>
        <v>2957035.69</v>
      </c>
    </row>
    <row r="124" spans="1:3" ht="21">
      <c r="A124" s="223"/>
      <c r="B124" s="744" t="s">
        <v>854</v>
      </c>
      <c r="C124" s="744"/>
    </row>
    <row r="125" spans="1:6" ht="21">
      <c r="A125" s="67" t="s">
        <v>79</v>
      </c>
      <c r="B125" s="170" t="s">
        <v>100</v>
      </c>
      <c r="C125" s="170" t="s">
        <v>101</v>
      </c>
      <c r="D125" s="73"/>
      <c r="E125" s="73"/>
      <c r="F125" s="73"/>
    </row>
    <row r="126" spans="1:6" ht="21">
      <c r="A126" s="223">
        <v>2</v>
      </c>
      <c r="B126" s="224">
        <v>733020</v>
      </c>
      <c r="C126" s="224"/>
      <c r="D126" s="225"/>
      <c r="E126" s="73"/>
      <c r="F126" s="73"/>
    </row>
    <row r="127" spans="1:4" ht="21">
      <c r="A127" s="223">
        <v>7</v>
      </c>
      <c r="B127" s="224">
        <v>15402.23</v>
      </c>
      <c r="C127" s="224">
        <v>31528</v>
      </c>
      <c r="D127" s="91"/>
    </row>
    <row r="128" spans="1:4" ht="21">
      <c r="A128" s="223">
        <v>9</v>
      </c>
      <c r="B128" s="226">
        <v>118548.54</v>
      </c>
      <c r="C128" s="224">
        <v>20862.45</v>
      </c>
      <c r="D128" s="91"/>
    </row>
    <row r="129" spans="1:4" ht="21">
      <c r="A129" s="223">
        <v>22</v>
      </c>
      <c r="B129" s="226">
        <v>64845</v>
      </c>
      <c r="C129" s="224">
        <v>18844.11</v>
      </c>
      <c r="D129" s="91"/>
    </row>
    <row r="130" spans="1:4" ht="21">
      <c r="A130" s="223">
        <v>24</v>
      </c>
      <c r="B130" s="226">
        <v>43797.6</v>
      </c>
      <c r="C130" s="224"/>
      <c r="D130" s="91"/>
    </row>
    <row r="131" spans="1:4" ht="21">
      <c r="A131" s="223">
        <v>27</v>
      </c>
      <c r="B131" s="226">
        <v>8213.1</v>
      </c>
      <c r="C131" s="224">
        <v>785604.03</v>
      </c>
      <c r="D131" s="91"/>
    </row>
    <row r="132" spans="1:4" ht="21">
      <c r="A132" s="223">
        <v>28</v>
      </c>
      <c r="B132" s="226">
        <v>4950</v>
      </c>
      <c r="C132" s="224"/>
      <c r="D132" s="91"/>
    </row>
    <row r="133" spans="1:4" ht="21">
      <c r="A133" s="223">
        <v>30</v>
      </c>
      <c r="B133" s="226"/>
      <c r="C133" s="224">
        <v>498522.39</v>
      </c>
      <c r="D133" s="91"/>
    </row>
    <row r="134" spans="1:4" ht="21">
      <c r="A134" s="647"/>
      <c r="B134" s="648">
        <f>SUM(B126:B133)</f>
        <v>988776.47</v>
      </c>
      <c r="C134" s="648">
        <f>SUM(C126:C133)</f>
        <v>1355360.98</v>
      </c>
      <c r="D134" s="91">
        <f>B134+C134</f>
        <v>2344137.45</v>
      </c>
    </row>
  </sheetData>
  <sheetProtection/>
  <mergeCells count="6">
    <mergeCell ref="B1:C1"/>
    <mergeCell ref="B33:C33"/>
    <mergeCell ref="B66:C66"/>
    <mergeCell ref="B82:C82"/>
    <mergeCell ref="B101:C101"/>
    <mergeCell ref="B124:C124"/>
  </mergeCells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2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5.8515625" style="0" customWidth="1"/>
    <col min="2" max="2" width="19.7109375" style="0" customWidth="1"/>
    <col min="3" max="3" width="18.28125" style="0" customWidth="1"/>
    <col min="4" max="5" width="15.57421875" style="0" customWidth="1"/>
    <col min="6" max="6" width="15.140625" style="0" customWidth="1"/>
    <col min="7" max="7" width="17.421875" style="0" customWidth="1"/>
    <col min="8" max="8" width="13.7109375" style="0" customWidth="1"/>
    <col min="9" max="9" width="17.57421875" style="0" customWidth="1"/>
    <col min="10" max="10" width="14.140625" style="0" customWidth="1"/>
    <col min="11" max="11" width="13.28125" style="0" customWidth="1"/>
  </cols>
  <sheetData>
    <row r="1" spans="1:11" ht="27.75">
      <c r="A1" s="745" t="s">
        <v>406</v>
      </c>
      <c r="B1" s="745"/>
      <c r="C1" s="472" t="s">
        <v>407</v>
      </c>
      <c r="D1" s="476" t="s">
        <v>363</v>
      </c>
      <c r="G1" s="472" t="s">
        <v>410</v>
      </c>
      <c r="H1" s="473" t="s">
        <v>411</v>
      </c>
      <c r="I1" s="472" t="s">
        <v>408</v>
      </c>
      <c r="J1" s="473" t="s">
        <v>411</v>
      </c>
      <c r="K1" s="472" t="s">
        <v>409</v>
      </c>
    </row>
    <row r="2" spans="1:11" ht="25.5">
      <c r="A2" s="475" t="s">
        <v>397</v>
      </c>
      <c r="B2" s="475"/>
      <c r="C2" s="475"/>
      <c r="D2" s="474">
        <v>14900</v>
      </c>
      <c r="G2" s="474">
        <v>486200</v>
      </c>
      <c r="H2" s="474">
        <v>800</v>
      </c>
      <c r="I2" s="474">
        <v>115000</v>
      </c>
      <c r="J2" s="474">
        <v>1500</v>
      </c>
      <c r="K2" s="474">
        <v>2500</v>
      </c>
    </row>
    <row r="3" spans="1:11" ht="25.5">
      <c r="A3" s="475" t="s">
        <v>398</v>
      </c>
      <c r="B3" s="474">
        <v>21310</v>
      </c>
      <c r="C3" s="474">
        <v>1080</v>
      </c>
      <c r="D3" s="474">
        <v>14900</v>
      </c>
      <c r="G3" s="474">
        <v>485400</v>
      </c>
      <c r="H3" s="474"/>
      <c r="I3" s="474">
        <v>115000</v>
      </c>
      <c r="J3" s="474">
        <v>1000</v>
      </c>
      <c r="K3" s="474">
        <v>2500</v>
      </c>
    </row>
    <row r="4" spans="1:11" ht="25.5">
      <c r="A4" s="475" t="s">
        <v>399</v>
      </c>
      <c r="B4" s="474">
        <v>21274</v>
      </c>
      <c r="C4" s="474">
        <v>1116</v>
      </c>
      <c r="D4" s="474">
        <v>20900</v>
      </c>
      <c r="G4" s="474">
        <v>485400</v>
      </c>
      <c r="H4" s="474"/>
      <c r="I4" s="474">
        <v>114000</v>
      </c>
      <c r="J4" s="474">
        <v>1000</v>
      </c>
      <c r="K4" s="474">
        <v>2500</v>
      </c>
    </row>
    <row r="5" spans="1:11" ht="25.5">
      <c r="A5" s="475" t="s">
        <v>400</v>
      </c>
      <c r="B5" s="474">
        <v>21310</v>
      </c>
      <c r="C5" s="474">
        <v>1080</v>
      </c>
      <c r="D5" s="474">
        <v>20700</v>
      </c>
      <c r="G5" s="474">
        <v>484700</v>
      </c>
      <c r="H5" s="474">
        <v>1300</v>
      </c>
      <c r="I5" s="474">
        <v>113500</v>
      </c>
      <c r="J5" s="474">
        <v>1000</v>
      </c>
      <c r="K5" s="474">
        <v>2500</v>
      </c>
    </row>
    <row r="6" spans="1:11" ht="25.5">
      <c r="A6" s="475" t="s">
        <v>401</v>
      </c>
      <c r="B6" s="474">
        <v>25214</v>
      </c>
      <c r="C6" s="474">
        <v>900</v>
      </c>
      <c r="D6" s="474"/>
      <c r="G6" s="474">
        <v>484000</v>
      </c>
      <c r="H6" s="474">
        <v>2500</v>
      </c>
      <c r="I6" s="474">
        <v>115000</v>
      </c>
      <c r="J6" s="474">
        <v>1000</v>
      </c>
      <c r="K6" s="474">
        <v>2500</v>
      </c>
    </row>
    <row r="7" spans="1:11" ht="25.5">
      <c r="A7" s="475" t="s">
        <v>402</v>
      </c>
      <c r="B7" s="474">
        <v>25214</v>
      </c>
      <c r="C7" s="474">
        <v>900</v>
      </c>
      <c r="D7" s="474"/>
      <c r="G7" s="474">
        <v>480700</v>
      </c>
      <c r="H7" s="474">
        <v>2500</v>
      </c>
      <c r="I7" s="474">
        <v>112500</v>
      </c>
      <c r="J7" s="474">
        <v>1000</v>
      </c>
      <c r="K7" s="474">
        <v>2500</v>
      </c>
    </row>
    <row r="8" spans="1:11" ht="25.5">
      <c r="A8" s="475" t="s">
        <v>403</v>
      </c>
      <c r="B8" s="474">
        <v>25214</v>
      </c>
      <c r="C8" s="474">
        <v>900</v>
      </c>
      <c r="D8" s="474"/>
      <c r="G8" s="474">
        <v>477400</v>
      </c>
      <c r="H8" s="474">
        <v>600</v>
      </c>
      <c r="I8" s="474">
        <v>112000</v>
      </c>
      <c r="J8" s="474">
        <v>500</v>
      </c>
      <c r="K8" s="474">
        <v>2500</v>
      </c>
    </row>
    <row r="9" spans="1:11" ht="25.5">
      <c r="A9" s="475" t="s">
        <v>404</v>
      </c>
      <c r="B9" s="474">
        <v>25214</v>
      </c>
      <c r="C9" s="474">
        <v>900</v>
      </c>
      <c r="D9" s="474"/>
      <c r="G9" s="474">
        <v>476000</v>
      </c>
      <c r="H9" s="474">
        <v>1200</v>
      </c>
      <c r="I9" s="474">
        <v>112000</v>
      </c>
      <c r="J9" s="474">
        <v>500</v>
      </c>
      <c r="K9" s="474">
        <v>2500</v>
      </c>
    </row>
    <row r="10" spans="1:11" ht="25.5">
      <c r="A10" s="475" t="s">
        <v>405</v>
      </c>
      <c r="B10" s="474">
        <v>22702</v>
      </c>
      <c r="C10" s="474">
        <v>900</v>
      </c>
      <c r="D10" s="474"/>
      <c r="G10" s="474">
        <v>472600</v>
      </c>
      <c r="H10" s="474">
        <v>1200</v>
      </c>
      <c r="I10" s="474">
        <v>111000</v>
      </c>
      <c r="J10" s="474">
        <v>500</v>
      </c>
      <c r="K10" s="474">
        <v>2500</v>
      </c>
    </row>
    <row r="11" spans="1:11" ht="27.75">
      <c r="A11" s="475" t="s">
        <v>427</v>
      </c>
      <c r="B11" s="496"/>
      <c r="C11" s="474">
        <v>900</v>
      </c>
      <c r="D11" s="496"/>
      <c r="E11" s="494"/>
      <c r="F11" s="494"/>
      <c r="G11" s="497">
        <v>470100</v>
      </c>
      <c r="H11" s="497">
        <v>1300</v>
      </c>
      <c r="I11" s="497"/>
      <c r="J11" s="497"/>
      <c r="K11" s="497"/>
    </row>
    <row r="12" spans="1:11" ht="27.75">
      <c r="A12" s="475" t="s">
        <v>428</v>
      </c>
      <c r="B12" s="496"/>
      <c r="C12" s="474">
        <v>900</v>
      </c>
      <c r="D12" s="496"/>
      <c r="E12" s="494"/>
      <c r="F12" s="494"/>
      <c r="G12" s="497">
        <v>469300</v>
      </c>
      <c r="H12" s="497">
        <v>0</v>
      </c>
      <c r="I12" s="497"/>
      <c r="J12" s="497"/>
      <c r="K12" s="497"/>
    </row>
    <row r="13" spans="1:13" ht="27.75">
      <c r="A13" s="498" t="s">
        <v>429</v>
      </c>
      <c r="B13" s="499"/>
      <c r="C13" s="474">
        <v>900</v>
      </c>
      <c r="D13" s="499"/>
      <c r="E13" s="494"/>
      <c r="F13" s="494"/>
      <c r="G13" s="500">
        <v>467300</v>
      </c>
      <c r="H13" s="500">
        <v>0</v>
      </c>
      <c r="I13" s="500"/>
      <c r="J13" s="500"/>
      <c r="K13" s="500"/>
      <c r="M13" s="469"/>
    </row>
    <row r="14" spans="1:11" ht="27.75">
      <c r="A14" s="475"/>
      <c r="B14" s="475"/>
      <c r="C14" s="501">
        <f>SUM(C3:C13)</f>
        <v>10476</v>
      </c>
      <c r="D14" s="475"/>
      <c r="E14" s="746" t="s">
        <v>102</v>
      </c>
      <c r="F14" s="746"/>
      <c r="G14" s="495"/>
      <c r="H14" s="495"/>
      <c r="I14" s="495"/>
      <c r="J14" s="495"/>
      <c r="K14" s="495"/>
    </row>
    <row r="15" spans="1:11" ht="27.75">
      <c r="A15" s="494"/>
      <c r="B15" s="494"/>
      <c r="C15" s="494"/>
      <c r="D15" s="494"/>
      <c r="E15" s="494"/>
      <c r="F15" s="494"/>
      <c r="G15" s="471"/>
      <c r="H15" s="471"/>
      <c r="I15" s="471"/>
      <c r="J15" s="471"/>
      <c r="K15" s="471"/>
    </row>
    <row r="16" spans="1:11" ht="27.75">
      <c r="A16" s="494"/>
      <c r="B16" s="494"/>
      <c r="C16" s="494"/>
      <c r="D16" s="494"/>
      <c r="E16" s="494"/>
      <c r="F16" s="494"/>
      <c r="G16" s="471"/>
      <c r="H16" s="471"/>
      <c r="I16" s="471"/>
      <c r="J16" s="471"/>
      <c r="K16" s="471"/>
    </row>
    <row r="17" spans="1:11" ht="27.75">
      <c r="A17" s="494"/>
      <c r="B17" s="494"/>
      <c r="C17" s="494"/>
      <c r="D17" s="494"/>
      <c r="E17" s="494"/>
      <c r="F17" s="494"/>
      <c r="G17" s="471"/>
      <c r="H17" s="471"/>
      <c r="I17" s="471"/>
      <c r="J17" s="471"/>
      <c r="K17" s="471"/>
    </row>
    <row r="18" spans="1:11" ht="27.75">
      <c r="A18" s="494"/>
      <c r="B18" s="494"/>
      <c r="C18" s="494"/>
      <c r="D18" s="494"/>
      <c r="E18" s="494"/>
      <c r="F18" s="494"/>
      <c r="G18" s="471"/>
      <c r="H18" s="471"/>
      <c r="I18" s="471"/>
      <c r="J18" s="471"/>
      <c r="K18" s="471"/>
    </row>
    <row r="19" spans="1:11" ht="27.75">
      <c r="A19" s="494"/>
      <c r="B19" s="494"/>
      <c r="C19" s="494"/>
      <c r="D19" s="494"/>
      <c r="E19" s="494"/>
      <c r="F19" s="494"/>
      <c r="G19" s="471"/>
      <c r="H19" s="471"/>
      <c r="I19" s="471"/>
      <c r="J19" s="471"/>
      <c r="K19" s="471"/>
    </row>
    <row r="20" spans="1:11" ht="27.75">
      <c r="A20" s="494"/>
      <c r="B20" s="494"/>
      <c r="C20" s="494"/>
      <c r="D20" s="494"/>
      <c r="E20" s="494"/>
      <c r="F20" s="494"/>
      <c r="G20" s="471"/>
      <c r="H20" s="471"/>
      <c r="I20" s="471"/>
      <c r="J20" s="471"/>
      <c r="K20" s="471"/>
    </row>
    <row r="21" spans="1:11" ht="27.75">
      <c r="A21" s="494"/>
      <c r="B21" s="494"/>
      <c r="C21" s="494"/>
      <c r="D21" s="494"/>
      <c r="E21" s="494"/>
      <c r="F21" s="494"/>
      <c r="G21" s="471"/>
      <c r="H21" s="471"/>
      <c r="I21" s="471"/>
      <c r="J21" s="471"/>
      <c r="K21" s="471"/>
    </row>
    <row r="22" spans="1:11" ht="27.75">
      <c r="A22" s="494"/>
      <c r="B22" s="494"/>
      <c r="C22" s="494"/>
      <c r="D22" s="494"/>
      <c r="E22" s="494"/>
      <c r="F22" s="494"/>
      <c r="G22" s="471"/>
      <c r="H22" s="471"/>
      <c r="I22" s="471"/>
      <c r="J22" s="471"/>
      <c r="K22" s="471"/>
    </row>
    <row r="23" spans="1:11" ht="27.75">
      <c r="A23" s="494"/>
      <c r="B23" s="494"/>
      <c r="C23" s="494"/>
      <c r="D23" s="494"/>
      <c r="E23" s="494"/>
      <c r="F23" s="494"/>
      <c r="G23" s="471"/>
      <c r="H23" s="471"/>
      <c r="I23" s="471"/>
      <c r="J23" s="471"/>
      <c r="K23" s="471"/>
    </row>
    <row r="24" spans="1:11" ht="27.75">
      <c r="A24" s="494"/>
      <c r="B24" s="494"/>
      <c r="C24" s="494"/>
      <c r="D24" s="494"/>
      <c r="E24" s="494"/>
      <c r="F24" s="494"/>
      <c r="G24" s="471"/>
      <c r="H24" s="471"/>
      <c r="I24" s="471"/>
      <c r="J24" s="471"/>
      <c r="K24" s="471"/>
    </row>
    <row r="25" spans="1:11" ht="27.75">
      <c r="A25" s="494"/>
      <c r="B25" s="494"/>
      <c r="C25" s="494"/>
      <c r="D25" s="494"/>
      <c r="E25" s="494"/>
      <c r="F25" s="494"/>
      <c r="G25" s="471"/>
      <c r="H25" s="471"/>
      <c r="I25" s="471"/>
      <c r="J25" s="471"/>
      <c r="K25" s="471"/>
    </row>
    <row r="26" spans="1:6" ht="21.75">
      <c r="A26" s="470"/>
      <c r="B26" s="470"/>
      <c r="C26" s="470"/>
      <c r="D26" s="470"/>
      <c r="E26" s="470"/>
      <c r="F26" s="470"/>
    </row>
    <row r="27" spans="1:6" ht="21.75">
      <c r="A27" s="470"/>
      <c r="B27" s="470"/>
      <c r="C27" s="470"/>
      <c r="D27" s="470"/>
      <c r="E27" s="470"/>
      <c r="F27" s="470"/>
    </row>
    <row r="28" spans="1:6" ht="21.75">
      <c r="A28" s="470"/>
      <c r="B28" s="470"/>
      <c r="C28" s="470"/>
      <c r="D28" s="470"/>
      <c r="E28" s="470"/>
      <c r="F28" s="470"/>
    </row>
    <row r="29" spans="1:6" ht="21.75">
      <c r="A29" s="470"/>
      <c r="B29" s="470"/>
      <c r="C29" s="470"/>
      <c r="D29" s="470"/>
      <c r="E29" s="470"/>
      <c r="F29" s="470"/>
    </row>
    <row r="30" spans="1:6" ht="21.75">
      <c r="A30" s="470"/>
      <c r="B30" s="470"/>
      <c r="C30" s="470"/>
      <c r="D30" s="470"/>
      <c r="E30" s="470"/>
      <c r="F30" s="470"/>
    </row>
    <row r="31" spans="1:6" ht="21.75">
      <c r="A31" s="470"/>
      <c r="B31" s="470"/>
      <c r="C31" s="470"/>
      <c r="D31" s="470"/>
      <c r="E31" s="470"/>
      <c r="F31" s="470"/>
    </row>
    <row r="32" spans="1:6" ht="21.75">
      <c r="A32" s="470"/>
      <c r="B32" s="470"/>
      <c r="C32" s="470"/>
      <c r="D32" s="470"/>
      <c r="E32" s="470"/>
      <c r="F32" s="470"/>
    </row>
  </sheetData>
  <sheetProtection/>
  <mergeCells count="2">
    <mergeCell ref="A1:B1"/>
    <mergeCell ref="E14:F14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M290"/>
  <sheetViews>
    <sheetView zoomScaleSheetLayoutView="100" zoomScalePageLayoutView="0" workbookViewId="0" topLeftCell="A277">
      <selection activeCell="A266" sqref="A266:H290"/>
    </sheetView>
  </sheetViews>
  <sheetFormatPr defaultColWidth="9.140625" defaultRowHeight="21.75"/>
  <cols>
    <col min="1" max="2" width="9.140625" style="65" customWidth="1"/>
    <col min="3" max="3" width="5.57421875" style="65" customWidth="1"/>
    <col min="4" max="4" width="21.140625" style="65" customWidth="1"/>
    <col min="5" max="5" width="11.421875" style="65" customWidth="1"/>
    <col min="6" max="6" width="8.7109375" style="65" customWidth="1"/>
    <col min="7" max="7" width="15.7109375" style="168" customWidth="1"/>
    <col min="8" max="8" width="16.140625" style="65" customWidth="1"/>
    <col min="9" max="9" width="14.421875" style="65" bestFit="1" customWidth="1"/>
    <col min="10" max="10" width="18.28125" style="65" customWidth="1"/>
    <col min="11" max="11" width="12.7109375" style="105" bestFit="1" customWidth="1"/>
    <col min="12" max="12" width="17.7109375" style="105" customWidth="1"/>
    <col min="13" max="16384" width="9.140625" style="65" customWidth="1"/>
  </cols>
  <sheetData>
    <row r="1" spans="1:8" ht="21" customHeight="1">
      <c r="A1" s="66"/>
      <c r="B1" s="66"/>
      <c r="C1" s="66"/>
      <c r="D1" s="66"/>
      <c r="E1" s="66"/>
      <c r="F1" s="66"/>
      <c r="G1" s="684" t="s">
        <v>341</v>
      </c>
      <c r="H1" s="684"/>
    </row>
    <row r="2" spans="1:8" ht="21">
      <c r="A2" s="684" t="s">
        <v>33</v>
      </c>
      <c r="B2" s="684"/>
      <c r="C2" s="684"/>
      <c r="D2" s="684"/>
      <c r="E2" s="684"/>
      <c r="F2" s="684"/>
      <c r="G2" s="684" t="s">
        <v>339</v>
      </c>
      <c r="H2" s="684"/>
    </row>
    <row r="3" spans="1:8" ht="21">
      <c r="A3" s="66" t="s">
        <v>34</v>
      </c>
      <c r="B3" s="66"/>
      <c r="C3" s="66"/>
      <c r="D3" s="66"/>
      <c r="E3" s="66"/>
      <c r="F3" s="66"/>
      <c r="G3" s="63"/>
      <c r="H3" s="66"/>
    </row>
    <row r="4" spans="1:8" ht="30.75" customHeight="1">
      <c r="A4" s="685" t="s">
        <v>35</v>
      </c>
      <c r="B4" s="685"/>
      <c r="C4" s="685"/>
      <c r="D4" s="685"/>
      <c r="E4" s="685"/>
      <c r="F4" s="67" t="s">
        <v>36</v>
      </c>
      <c r="G4" s="67" t="s">
        <v>37</v>
      </c>
      <c r="H4" s="67" t="s">
        <v>38</v>
      </c>
    </row>
    <row r="5" spans="1:8" ht="21">
      <c r="A5" s="156" t="s">
        <v>83</v>
      </c>
      <c r="B5" s="75"/>
      <c r="C5" s="83"/>
      <c r="D5" s="83"/>
      <c r="E5" s="84"/>
      <c r="F5" s="157" t="s">
        <v>99</v>
      </c>
      <c r="G5" s="78">
        <v>20000</v>
      </c>
      <c r="H5" s="306"/>
    </row>
    <row r="6" spans="1:8" ht="21">
      <c r="A6" s="156" t="s">
        <v>84</v>
      </c>
      <c r="B6" s="86"/>
      <c r="C6" s="86"/>
      <c r="D6" s="86"/>
      <c r="E6" s="87"/>
      <c r="F6" s="157" t="s">
        <v>99</v>
      </c>
      <c r="G6" s="78">
        <v>3556</v>
      </c>
      <c r="H6" s="78"/>
    </row>
    <row r="7" spans="1:8" ht="21">
      <c r="A7" s="156" t="s">
        <v>85</v>
      </c>
      <c r="B7" s="83"/>
      <c r="C7" s="83"/>
      <c r="D7" s="83"/>
      <c r="E7" s="84"/>
      <c r="F7" s="157" t="s">
        <v>146</v>
      </c>
      <c r="G7" s="78"/>
      <c r="H7" s="78"/>
    </row>
    <row r="8" spans="1:8" ht="21">
      <c r="A8" s="159" t="s">
        <v>86</v>
      </c>
      <c r="B8" s="83"/>
      <c r="C8" s="83"/>
      <c r="D8" s="83"/>
      <c r="E8" s="84"/>
      <c r="F8" s="157" t="s">
        <v>99</v>
      </c>
      <c r="G8" s="78">
        <v>2094956.43</v>
      </c>
      <c r="H8" s="78"/>
    </row>
    <row r="9" spans="1:8" ht="21">
      <c r="A9" s="159" t="s">
        <v>87</v>
      </c>
      <c r="B9" s="86"/>
      <c r="C9" s="86"/>
      <c r="D9" s="86" t="s">
        <v>186</v>
      </c>
      <c r="E9" s="87"/>
      <c r="F9" s="157" t="s">
        <v>146</v>
      </c>
      <c r="G9" s="158"/>
      <c r="H9" s="79"/>
    </row>
    <row r="10" spans="1:9" ht="21">
      <c r="A10" s="156"/>
      <c r="B10" s="83" t="s">
        <v>88</v>
      </c>
      <c r="C10" s="83"/>
      <c r="D10" s="83"/>
      <c r="E10" s="84"/>
      <c r="F10" s="160" t="s">
        <v>149</v>
      </c>
      <c r="G10" s="158"/>
      <c r="H10" s="78">
        <f>มาตรฐาน3!H30</f>
        <v>2096056.4300000002</v>
      </c>
      <c r="I10" s="91"/>
    </row>
    <row r="11" spans="1:8" ht="21">
      <c r="A11" s="156"/>
      <c r="B11" s="83" t="s">
        <v>442</v>
      </c>
      <c r="C11" s="83"/>
      <c r="D11" s="83"/>
      <c r="E11" s="84"/>
      <c r="F11" s="160"/>
      <c r="G11" s="158"/>
      <c r="H11" s="78">
        <v>2456</v>
      </c>
    </row>
    <row r="12" spans="1:8" ht="21">
      <c r="A12" s="156"/>
      <c r="B12" s="83" t="s">
        <v>480</v>
      </c>
      <c r="C12" s="83"/>
      <c r="D12" s="83"/>
      <c r="E12" s="84"/>
      <c r="F12" s="157"/>
      <c r="G12" s="158"/>
      <c r="H12" s="78">
        <v>20000</v>
      </c>
    </row>
    <row r="13" spans="1:8" ht="21">
      <c r="A13" s="156"/>
      <c r="B13" s="83"/>
      <c r="C13" s="83"/>
      <c r="D13" s="83"/>
      <c r="E13" s="84"/>
      <c r="F13" s="157"/>
      <c r="G13" s="158"/>
      <c r="H13" s="78"/>
    </row>
    <row r="14" spans="1:10" ht="21">
      <c r="A14" s="159"/>
      <c r="B14" s="83"/>
      <c r="C14" s="75"/>
      <c r="D14" s="75"/>
      <c r="E14" s="76"/>
      <c r="F14" s="161"/>
      <c r="G14" s="158"/>
      <c r="H14" s="78"/>
      <c r="J14" s="65" t="s">
        <v>42</v>
      </c>
    </row>
    <row r="15" spans="1:8" ht="21">
      <c r="A15" s="159"/>
      <c r="B15" s="83"/>
      <c r="C15" s="75"/>
      <c r="D15" s="75"/>
      <c r="E15" s="76"/>
      <c r="F15" s="161"/>
      <c r="G15" s="158" t="s">
        <v>42</v>
      </c>
      <c r="H15" s="78"/>
    </row>
    <row r="16" spans="1:8" ht="21">
      <c r="A16" s="159"/>
      <c r="B16" s="75"/>
      <c r="C16" s="75"/>
      <c r="D16" s="75"/>
      <c r="E16" s="76"/>
      <c r="F16" s="161"/>
      <c r="G16" s="158" t="s">
        <v>42</v>
      </c>
      <c r="H16" s="78"/>
    </row>
    <row r="17" spans="1:8" ht="21">
      <c r="A17" s="159"/>
      <c r="B17" s="75"/>
      <c r="C17" s="75"/>
      <c r="D17" s="75"/>
      <c r="E17" s="76"/>
      <c r="F17" s="161"/>
      <c r="G17" s="155"/>
      <c r="H17" s="162"/>
    </row>
    <row r="18" spans="1:10" ht="21.75" thickBot="1">
      <c r="A18" s="107"/>
      <c r="B18" s="108"/>
      <c r="C18" s="108"/>
      <c r="D18" s="108"/>
      <c r="E18" s="109"/>
      <c r="F18" s="163"/>
      <c r="G18" s="164">
        <f>SUM(G5:G17)</f>
        <v>2118512.4299999997</v>
      </c>
      <c r="H18" s="164">
        <f>SUM(H5:H12)</f>
        <v>2118512.43</v>
      </c>
      <c r="J18" s="443">
        <f>H18-G18</f>
        <v>0</v>
      </c>
    </row>
    <row r="19" spans="1:8" ht="21.75" thickTop="1">
      <c r="A19" s="112" t="s">
        <v>193</v>
      </c>
      <c r="B19" s="113"/>
      <c r="C19" s="114"/>
      <c r="D19" s="114"/>
      <c r="E19" s="114"/>
      <c r="F19" s="114"/>
      <c r="G19" s="165" t="s">
        <v>42</v>
      </c>
      <c r="H19" s="119"/>
    </row>
    <row r="20" spans="1:8" ht="21">
      <c r="A20" s="74"/>
      <c r="B20" s="679" t="s">
        <v>459</v>
      </c>
      <c r="C20" s="679"/>
      <c r="D20" s="679"/>
      <c r="E20" s="679"/>
      <c r="F20" s="679"/>
      <c r="G20" s="679"/>
      <c r="H20" s="680"/>
    </row>
    <row r="21" spans="1:8" ht="21">
      <c r="A21" s="74"/>
      <c r="B21" s="114"/>
      <c r="C21" s="114"/>
      <c r="D21" s="114"/>
      <c r="E21" s="114"/>
      <c r="F21" s="114"/>
      <c r="G21" s="166"/>
      <c r="H21" s="119"/>
    </row>
    <row r="22" spans="1:8" ht="21">
      <c r="A22" s="116" t="s">
        <v>39</v>
      </c>
      <c r="B22" s="117"/>
      <c r="C22" s="118"/>
      <c r="D22" s="117" t="s">
        <v>40</v>
      </c>
      <c r="E22" s="117"/>
      <c r="F22" s="116"/>
      <c r="G22" s="167" t="s">
        <v>41</v>
      </c>
      <c r="H22" s="118"/>
    </row>
    <row r="23" spans="1:8" ht="21">
      <c r="A23" s="74"/>
      <c r="B23" s="114"/>
      <c r="C23" s="119"/>
      <c r="D23" s="114"/>
      <c r="E23" s="114"/>
      <c r="F23" s="74"/>
      <c r="G23" s="166"/>
      <c r="H23" s="119"/>
    </row>
    <row r="24" spans="1:8" ht="21">
      <c r="A24" s="678" t="s">
        <v>452</v>
      </c>
      <c r="B24" s="679"/>
      <c r="C24" s="680"/>
      <c r="D24" s="678" t="s">
        <v>364</v>
      </c>
      <c r="E24" s="680"/>
      <c r="F24" s="678" t="str">
        <f>A24</f>
        <v>(นางสาวรัชนี  เผือกไธสง)</v>
      </c>
      <c r="G24" s="679"/>
      <c r="H24" s="680"/>
    </row>
    <row r="25" spans="1:8" ht="21">
      <c r="A25" s="681" t="s">
        <v>453</v>
      </c>
      <c r="B25" s="682"/>
      <c r="C25" s="683"/>
      <c r="D25" s="681" t="s">
        <v>160</v>
      </c>
      <c r="E25" s="683"/>
      <c r="F25" s="681" t="str">
        <f>A25</f>
        <v>นักวิชการเงินและบัญชี</v>
      </c>
      <c r="G25" s="682"/>
      <c r="H25" s="683"/>
    </row>
    <row r="38" spans="1:8" ht="21">
      <c r="A38" s="66"/>
      <c r="B38" s="66"/>
      <c r="C38" s="66"/>
      <c r="D38" s="66"/>
      <c r="E38" s="66"/>
      <c r="F38" s="66"/>
      <c r="G38" s="684" t="s">
        <v>341</v>
      </c>
      <c r="H38" s="684"/>
    </row>
    <row r="39" spans="1:8" ht="21">
      <c r="A39" s="684" t="s">
        <v>33</v>
      </c>
      <c r="B39" s="684"/>
      <c r="C39" s="684"/>
      <c r="D39" s="684"/>
      <c r="E39" s="684"/>
      <c r="F39" s="684"/>
      <c r="G39" s="684" t="s">
        <v>339</v>
      </c>
      <c r="H39" s="684"/>
    </row>
    <row r="40" spans="1:8" ht="21">
      <c r="A40" s="66" t="s">
        <v>34</v>
      </c>
      <c r="B40" s="66"/>
      <c r="C40" s="66"/>
      <c r="D40" s="66"/>
      <c r="E40" s="66"/>
      <c r="F40" s="66"/>
      <c r="G40" s="63"/>
      <c r="H40" s="66"/>
    </row>
    <row r="41" spans="1:8" ht="21">
      <c r="A41" s="685" t="s">
        <v>35</v>
      </c>
      <c r="B41" s="685"/>
      <c r="C41" s="685"/>
      <c r="D41" s="685"/>
      <c r="E41" s="685"/>
      <c r="F41" s="67" t="s">
        <v>36</v>
      </c>
      <c r="G41" s="67" t="s">
        <v>37</v>
      </c>
      <c r="H41" s="67" t="s">
        <v>38</v>
      </c>
    </row>
    <row r="42" spans="1:8" ht="21">
      <c r="A42" s="156" t="s">
        <v>83</v>
      </c>
      <c r="B42" s="75"/>
      <c r="C42" s="83"/>
      <c r="D42" s="83"/>
      <c r="E42" s="84"/>
      <c r="F42" s="157" t="s">
        <v>99</v>
      </c>
      <c r="G42" s="78">
        <v>20000</v>
      </c>
      <c r="H42" s="306"/>
    </row>
    <row r="43" spans="1:8" ht="21">
      <c r="A43" s="156" t="s">
        <v>84</v>
      </c>
      <c r="B43" s="86"/>
      <c r="C43" s="86"/>
      <c r="D43" s="86"/>
      <c r="E43" s="87"/>
      <c r="F43" s="157" t="s">
        <v>99</v>
      </c>
      <c r="G43" s="78">
        <v>3556</v>
      </c>
      <c r="H43" s="78"/>
    </row>
    <row r="44" spans="1:8" ht="21">
      <c r="A44" s="156" t="s">
        <v>85</v>
      </c>
      <c r="B44" s="83"/>
      <c r="C44" s="83"/>
      <c r="D44" s="83"/>
      <c r="E44" s="84"/>
      <c r="F44" s="157" t="s">
        <v>146</v>
      </c>
      <c r="G44" s="78"/>
      <c r="H44" s="78"/>
    </row>
    <row r="45" spans="1:8" ht="21">
      <c r="A45" s="159" t="s">
        <v>86</v>
      </c>
      <c r="B45" s="83"/>
      <c r="C45" s="83"/>
      <c r="D45" s="83"/>
      <c r="E45" s="84"/>
      <c r="F45" s="157" t="s">
        <v>99</v>
      </c>
      <c r="G45" s="78">
        <v>2094956.43</v>
      </c>
      <c r="H45" s="78"/>
    </row>
    <row r="46" spans="1:8" ht="21">
      <c r="A46" s="159" t="s">
        <v>87</v>
      </c>
      <c r="B46" s="86"/>
      <c r="C46" s="86"/>
      <c r="D46" s="86" t="s">
        <v>186</v>
      </c>
      <c r="E46" s="87"/>
      <c r="F46" s="157" t="s">
        <v>146</v>
      </c>
      <c r="G46" s="158"/>
      <c r="H46" s="79"/>
    </row>
    <row r="47" spans="1:8" ht="21">
      <c r="A47" s="156"/>
      <c r="B47" s="83" t="s">
        <v>88</v>
      </c>
      <c r="C47" s="83"/>
      <c r="D47" s="83"/>
      <c r="E47" s="84"/>
      <c r="F47" s="160" t="s">
        <v>149</v>
      </c>
      <c r="G47" s="158"/>
      <c r="H47" s="78">
        <f>มาตรฐาน3!H69</f>
        <v>4330895.7</v>
      </c>
    </row>
    <row r="48" spans="1:8" ht="21">
      <c r="A48" s="156"/>
      <c r="B48" s="83" t="s">
        <v>442</v>
      </c>
      <c r="C48" s="83"/>
      <c r="D48" s="83"/>
      <c r="E48" s="84"/>
      <c r="F48" s="160"/>
      <c r="G48" s="158"/>
      <c r="H48" s="78">
        <v>2456</v>
      </c>
    </row>
    <row r="49" spans="1:8" ht="21">
      <c r="A49" s="156"/>
      <c r="B49" s="83" t="s">
        <v>480</v>
      </c>
      <c r="C49" s="83"/>
      <c r="D49" s="83"/>
      <c r="E49" s="84"/>
      <c r="F49" s="157"/>
      <c r="G49" s="158"/>
      <c r="H49" s="78">
        <v>20000</v>
      </c>
    </row>
    <row r="50" spans="1:8" ht="21">
      <c r="A50" s="156"/>
      <c r="B50" s="83"/>
      <c r="C50" s="83"/>
      <c r="D50" s="83"/>
      <c r="E50" s="84"/>
      <c r="F50" s="157"/>
      <c r="G50" s="158"/>
      <c r="H50" s="78"/>
    </row>
    <row r="51" spans="1:8" ht="21">
      <c r="A51" s="159"/>
      <c r="B51" s="83"/>
      <c r="C51" s="75"/>
      <c r="D51" s="75"/>
      <c r="E51" s="76"/>
      <c r="F51" s="161"/>
      <c r="G51" s="158"/>
      <c r="H51" s="78"/>
    </row>
    <row r="52" spans="1:8" ht="21">
      <c r="A52" s="159"/>
      <c r="B52" s="83"/>
      <c r="C52" s="75"/>
      <c r="D52" s="75"/>
      <c r="E52" s="76"/>
      <c r="F52" s="161"/>
      <c r="G52" s="158" t="s">
        <v>42</v>
      </c>
      <c r="H52" s="78"/>
    </row>
    <row r="53" spans="1:8" ht="21">
      <c r="A53" s="159"/>
      <c r="B53" s="75"/>
      <c r="C53" s="75"/>
      <c r="D53" s="75"/>
      <c r="E53" s="76"/>
      <c r="F53" s="161"/>
      <c r="G53" s="158" t="s">
        <v>42</v>
      </c>
      <c r="H53" s="78"/>
    </row>
    <row r="54" spans="1:8" ht="21">
      <c r="A54" s="159"/>
      <c r="B54" s="75"/>
      <c r="C54" s="75"/>
      <c r="D54" s="75"/>
      <c r="E54" s="76"/>
      <c r="F54" s="161"/>
      <c r="G54" s="155"/>
      <c r="H54" s="162"/>
    </row>
    <row r="55" spans="1:8" ht="21.75" thickBot="1">
      <c r="A55" s="107"/>
      <c r="B55" s="108"/>
      <c r="C55" s="108"/>
      <c r="D55" s="108"/>
      <c r="E55" s="109"/>
      <c r="F55" s="163"/>
      <c r="G55" s="164">
        <f>SUM(G42:G54)</f>
        <v>2118512.4299999997</v>
      </c>
      <c r="H55" s="164">
        <f>SUM(H42:H49)</f>
        <v>4353351.7</v>
      </c>
    </row>
    <row r="56" spans="1:8" ht="21.75" thickTop="1">
      <c r="A56" s="112" t="s">
        <v>193</v>
      </c>
      <c r="B56" s="113"/>
      <c r="C56" s="114"/>
      <c r="D56" s="114"/>
      <c r="E56" s="114"/>
      <c r="F56" s="114"/>
      <c r="G56" s="165" t="s">
        <v>42</v>
      </c>
      <c r="H56" s="119"/>
    </row>
    <row r="57" spans="1:8" ht="21">
      <c r="A57" s="74"/>
      <c r="B57" s="679" t="s">
        <v>459</v>
      </c>
      <c r="C57" s="679"/>
      <c r="D57" s="679"/>
      <c r="E57" s="679"/>
      <c r="F57" s="679"/>
      <c r="G57" s="679"/>
      <c r="H57" s="680"/>
    </row>
    <row r="58" spans="1:8" ht="21">
      <c r="A58" s="74"/>
      <c r="B58" s="114"/>
      <c r="C58" s="114"/>
      <c r="D58" s="114"/>
      <c r="E58" s="114"/>
      <c r="F58" s="114"/>
      <c r="G58" s="166"/>
      <c r="H58" s="119"/>
    </row>
    <row r="59" spans="1:8" ht="21">
      <c r="A59" s="116" t="s">
        <v>39</v>
      </c>
      <c r="B59" s="117"/>
      <c r="C59" s="118"/>
      <c r="D59" s="117" t="s">
        <v>40</v>
      </c>
      <c r="E59" s="117"/>
      <c r="F59" s="116"/>
      <c r="G59" s="167" t="s">
        <v>41</v>
      </c>
      <c r="H59" s="118"/>
    </row>
    <row r="60" spans="1:8" ht="21">
      <c r="A60" s="74"/>
      <c r="B60" s="114"/>
      <c r="C60" s="119"/>
      <c r="D60" s="114"/>
      <c r="E60" s="114"/>
      <c r="F60" s="74"/>
      <c r="G60" s="166"/>
      <c r="H60" s="119"/>
    </row>
    <row r="61" spans="1:8" ht="21">
      <c r="A61" s="678" t="s">
        <v>452</v>
      </c>
      <c r="B61" s="679"/>
      <c r="C61" s="680"/>
      <c r="D61" s="678" t="s">
        <v>364</v>
      </c>
      <c r="E61" s="680"/>
      <c r="F61" s="678" t="str">
        <f>A61</f>
        <v>(นางสาวรัชนี  เผือกไธสง)</v>
      </c>
      <c r="G61" s="679"/>
      <c r="H61" s="680"/>
    </row>
    <row r="62" spans="1:8" ht="21">
      <c r="A62" s="681" t="s">
        <v>453</v>
      </c>
      <c r="B62" s="682"/>
      <c r="C62" s="683"/>
      <c r="D62" s="681" t="s">
        <v>160</v>
      </c>
      <c r="E62" s="683"/>
      <c r="F62" s="681" t="str">
        <f>A62</f>
        <v>นักวิชการเงินและบัญชี</v>
      </c>
      <c r="G62" s="682"/>
      <c r="H62" s="683"/>
    </row>
    <row r="76" spans="1:8" ht="21">
      <c r="A76" s="66"/>
      <c r="B76" s="66"/>
      <c r="C76" s="66"/>
      <c r="D76" s="66"/>
      <c r="E76" s="66"/>
      <c r="F76" s="66"/>
      <c r="G76" s="684" t="s">
        <v>595</v>
      </c>
      <c r="H76" s="684"/>
    </row>
    <row r="77" spans="1:8" ht="21">
      <c r="A77" s="684" t="s">
        <v>33</v>
      </c>
      <c r="B77" s="684"/>
      <c r="C77" s="684"/>
      <c r="D77" s="684"/>
      <c r="E77" s="684"/>
      <c r="F77" s="684"/>
      <c r="G77" s="684" t="s">
        <v>574</v>
      </c>
      <c r="H77" s="684"/>
    </row>
    <row r="78" spans="1:8" ht="21">
      <c r="A78" s="66" t="s">
        <v>34</v>
      </c>
      <c r="B78" s="66"/>
      <c r="C78" s="66"/>
      <c r="D78" s="66"/>
      <c r="E78" s="66"/>
      <c r="F78" s="66"/>
      <c r="G78" s="63"/>
      <c r="H78" s="66"/>
    </row>
    <row r="79" spans="1:8" ht="21">
      <c r="A79" s="685" t="s">
        <v>35</v>
      </c>
      <c r="B79" s="685"/>
      <c r="C79" s="685"/>
      <c r="D79" s="685"/>
      <c r="E79" s="685"/>
      <c r="F79" s="67" t="s">
        <v>36</v>
      </c>
      <c r="G79" s="67" t="s">
        <v>37</v>
      </c>
      <c r="H79" s="67" t="s">
        <v>38</v>
      </c>
    </row>
    <row r="80" spans="1:8" ht="21">
      <c r="A80" s="156" t="s">
        <v>83</v>
      </c>
      <c r="B80" s="75"/>
      <c r="C80" s="83"/>
      <c r="D80" s="83"/>
      <c r="E80" s="84"/>
      <c r="F80" s="157" t="s">
        <v>99</v>
      </c>
      <c r="G80" s="78">
        <v>20000</v>
      </c>
      <c r="H80" s="306"/>
    </row>
    <row r="81" spans="1:8" ht="21">
      <c r="A81" s="156" t="s">
        <v>84</v>
      </c>
      <c r="B81" s="86"/>
      <c r="C81" s="86"/>
      <c r="D81" s="86"/>
      <c r="E81" s="87"/>
      <c r="F81" s="157" t="s">
        <v>99</v>
      </c>
      <c r="G81" s="78">
        <v>600</v>
      </c>
      <c r="H81" s="78"/>
    </row>
    <row r="82" spans="1:8" ht="21">
      <c r="A82" s="156" t="s">
        <v>85</v>
      </c>
      <c r="B82" s="83"/>
      <c r="C82" s="83"/>
      <c r="D82" s="83"/>
      <c r="E82" s="84"/>
      <c r="F82" s="157" t="s">
        <v>146</v>
      </c>
      <c r="G82" s="78">
        <v>44.61</v>
      </c>
      <c r="H82" s="78"/>
    </row>
    <row r="83" spans="1:8" ht="21">
      <c r="A83" s="159" t="s">
        <v>86</v>
      </c>
      <c r="B83" s="83"/>
      <c r="C83" s="83"/>
      <c r="D83" s="83"/>
      <c r="E83" s="84"/>
      <c r="F83" s="157" t="s">
        <v>99</v>
      </c>
      <c r="G83" s="78">
        <v>4314460.95</v>
      </c>
      <c r="H83" s="78"/>
    </row>
    <row r="84" spans="1:8" ht="21">
      <c r="A84" s="159" t="s">
        <v>87</v>
      </c>
      <c r="B84" s="86"/>
      <c r="C84" s="86"/>
      <c r="D84" s="86" t="s">
        <v>186</v>
      </c>
      <c r="E84" s="87"/>
      <c r="F84" s="157" t="s">
        <v>146</v>
      </c>
      <c r="G84" s="158">
        <v>15790.14</v>
      </c>
      <c r="H84" s="79"/>
    </row>
    <row r="85" spans="1:8" ht="21">
      <c r="A85" s="156"/>
      <c r="B85" s="83" t="s">
        <v>88</v>
      </c>
      <c r="C85" s="83"/>
      <c r="D85" s="83"/>
      <c r="E85" s="84"/>
      <c r="F85" s="160" t="s">
        <v>149</v>
      </c>
      <c r="G85" s="158"/>
      <c r="H85" s="78">
        <f>มาตรฐาน3!H69</f>
        <v>4330895.7</v>
      </c>
    </row>
    <row r="86" spans="1:8" ht="21">
      <c r="A86" s="156"/>
      <c r="B86" s="83" t="s">
        <v>480</v>
      </c>
      <c r="C86" s="83"/>
      <c r="D86" s="83"/>
      <c r="E86" s="84"/>
      <c r="F86" s="157"/>
      <c r="G86" s="158"/>
      <c r="H86" s="78">
        <v>20000</v>
      </c>
    </row>
    <row r="87" spans="1:8" ht="21">
      <c r="A87" s="156"/>
      <c r="B87" s="83"/>
      <c r="C87" s="83"/>
      <c r="D87" s="83"/>
      <c r="E87" s="84"/>
      <c r="F87" s="157"/>
      <c r="G87" s="158"/>
      <c r="H87" s="78"/>
    </row>
    <row r="88" spans="1:8" ht="21">
      <c r="A88" s="159"/>
      <c r="B88" s="83"/>
      <c r="C88" s="75"/>
      <c r="D88" s="75"/>
      <c r="E88" s="76"/>
      <c r="F88" s="161"/>
      <c r="G88" s="158"/>
      <c r="H88" s="78"/>
    </row>
    <row r="89" spans="1:8" ht="21">
      <c r="A89" s="159"/>
      <c r="B89" s="83"/>
      <c r="C89" s="75"/>
      <c r="D89" s="75"/>
      <c r="E89" s="76"/>
      <c r="F89" s="161"/>
      <c r="G89" s="158" t="s">
        <v>42</v>
      </c>
      <c r="H89" s="78"/>
    </row>
    <row r="90" spans="1:8" ht="21">
      <c r="A90" s="159"/>
      <c r="B90" s="75"/>
      <c r="C90" s="75"/>
      <c r="D90" s="75"/>
      <c r="E90" s="76"/>
      <c r="F90" s="161"/>
      <c r="G90" s="158" t="s">
        <v>42</v>
      </c>
      <c r="H90" s="78"/>
    </row>
    <row r="91" spans="1:8" ht="21">
      <c r="A91" s="159"/>
      <c r="B91" s="75"/>
      <c r="C91" s="75"/>
      <c r="D91" s="75"/>
      <c r="E91" s="76"/>
      <c r="F91" s="161"/>
      <c r="G91" s="155"/>
      <c r="H91" s="162"/>
    </row>
    <row r="92" spans="1:8" ht="21.75" thickBot="1">
      <c r="A92" s="107"/>
      <c r="B92" s="108"/>
      <c r="C92" s="108"/>
      <c r="D92" s="108"/>
      <c r="E92" s="109"/>
      <c r="F92" s="163"/>
      <c r="G92" s="164">
        <f>SUM(G80:G91)</f>
        <v>4350895.7</v>
      </c>
      <c r="H92" s="164">
        <f>SUM(H80:H86)</f>
        <v>4350895.7</v>
      </c>
    </row>
    <row r="93" spans="1:10" ht="21.75" thickTop="1">
      <c r="A93" s="112" t="s">
        <v>193</v>
      </c>
      <c r="B93" s="113"/>
      <c r="C93" s="114"/>
      <c r="D93" s="114"/>
      <c r="E93" s="114"/>
      <c r="F93" s="114"/>
      <c r="G93" s="165" t="s">
        <v>42</v>
      </c>
      <c r="H93" s="119"/>
      <c r="J93" s="91">
        <f>G92-H92</f>
        <v>0</v>
      </c>
    </row>
    <row r="94" spans="1:8" ht="21">
      <c r="A94" s="74"/>
      <c r="B94" s="679" t="s">
        <v>531</v>
      </c>
      <c r="C94" s="679"/>
      <c r="D94" s="679"/>
      <c r="E94" s="679"/>
      <c r="F94" s="679"/>
      <c r="G94" s="679"/>
      <c r="H94" s="680"/>
    </row>
    <row r="95" spans="1:8" ht="21">
      <c r="A95" s="74"/>
      <c r="B95" s="114"/>
      <c r="C95" s="114"/>
      <c r="D95" s="114"/>
      <c r="E95" s="114"/>
      <c r="F95" s="114"/>
      <c r="G95" s="166"/>
      <c r="H95" s="119"/>
    </row>
    <row r="96" spans="1:8" ht="21">
      <c r="A96" s="116" t="s">
        <v>39</v>
      </c>
      <c r="B96" s="117"/>
      <c r="C96" s="118"/>
      <c r="D96" s="117" t="s">
        <v>40</v>
      </c>
      <c r="E96" s="117"/>
      <c r="F96" s="116"/>
      <c r="G96" s="167" t="s">
        <v>41</v>
      </c>
      <c r="H96" s="118"/>
    </row>
    <row r="97" spans="1:8" ht="21">
      <c r="A97" s="74"/>
      <c r="B97" s="114"/>
      <c r="C97" s="119"/>
      <c r="D97" s="114"/>
      <c r="E97" s="114"/>
      <c r="F97" s="74"/>
      <c r="G97" s="166"/>
      <c r="H97" s="119"/>
    </row>
    <row r="98" spans="1:8" ht="21">
      <c r="A98" s="678" t="s">
        <v>452</v>
      </c>
      <c r="B98" s="679"/>
      <c r="C98" s="680"/>
      <c r="D98" s="678" t="s">
        <v>364</v>
      </c>
      <c r="E98" s="680"/>
      <c r="F98" s="678" t="str">
        <f>A98</f>
        <v>(นางสาวรัชนี  เผือกไธสง)</v>
      </c>
      <c r="G98" s="679"/>
      <c r="H98" s="680"/>
    </row>
    <row r="99" spans="1:8" ht="21">
      <c r="A99" s="681" t="s">
        <v>453</v>
      </c>
      <c r="B99" s="682"/>
      <c r="C99" s="683"/>
      <c r="D99" s="681" t="s">
        <v>160</v>
      </c>
      <c r="E99" s="683"/>
      <c r="F99" s="681" t="str">
        <f>A99</f>
        <v>นักวิชการเงินและบัญชี</v>
      </c>
      <c r="G99" s="682"/>
      <c r="H99" s="683"/>
    </row>
    <row r="114" spans="1:8" ht="21">
      <c r="A114" s="66"/>
      <c r="B114" s="66"/>
      <c r="C114" s="66"/>
      <c r="D114" s="66"/>
      <c r="E114" s="66"/>
      <c r="F114" s="66"/>
      <c r="G114" s="684" t="s">
        <v>596</v>
      </c>
      <c r="H114" s="684"/>
    </row>
    <row r="115" spans="1:8" ht="21">
      <c r="A115" s="684" t="s">
        <v>33</v>
      </c>
      <c r="B115" s="684"/>
      <c r="C115" s="684"/>
      <c r="D115" s="684"/>
      <c r="E115" s="684"/>
      <c r="F115" s="684"/>
      <c r="G115" s="684" t="s">
        <v>597</v>
      </c>
      <c r="H115" s="684"/>
    </row>
    <row r="116" spans="1:8" ht="21">
      <c r="A116" s="66" t="s">
        <v>34</v>
      </c>
      <c r="B116" s="66"/>
      <c r="C116" s="66"/>
      <c r="D116" s="66"/>
      <c r="E116" s="66"/>
      <c r="F116" s="66"/>
      <c r="G116" s="63"/>
      <c r="H116" s="66"/>
    </row>
    <row r="117" spans="1:8" ht="21">
      <c r="A117" s="685" t="s">
        <v>35</v>
      </c>
      <c r="B117" s="685"/>
      <c r="C117" s="685"/>
      <c r="D117" s="685"/>
      <c r="E117" s="685"/>
      <c r="F117" s="67" t="s">
        <v>36</v>
      </c>
      <c r="G117" s="67" t="s">
        <v>37</v>
      </c>
      <c r="H117" s="67" t="s">
        <v>38</v>
      </c>
    </row>
    <row r="118" spans="1:8" ht="21">
      <c r="A118" s="156" t="s">
        <v>83</v>
      </c>
      <c r="B118" s="75"/>
      <c r="C118" s="83"/>
      <c r="D118" s="83"/>
      <c r="E118" s="84"/>
      <c r="F118" s="157" t="s">
        <v>99</v>
      </c>
      <c r="G118" s="78"/>
      <c r="H118" s="306"/>
    </row>
    <row r="119" spans="1:8" ht="21">
      <c r="A119" s="156" t="s">
        <v>84</v>
      </c>
      <c r="B119" s="86"/>
      <c r="C119" s="86"/>
      <c r="D119" s="86"/>
      <c r="E119" s="87"/>
      <c r="F119" s="157" t="s">
        <v>99</v>
      </c>
      <c r="G119" s="78">
        <v>2000</v>
      </c>
      <c r="H119" s="78"/>
    </row>
    <row r="120" spans="1:8" ht="21">
      <c r="A120" s="156" t="s">
        <v>85</v>
      </c>
      <c r="B120" s="83"/>
      <c r="C120" s="83"/>
      <c r="D120" s="83"/>
      <c r="E120" s="84"/>
      <c r="F120" s="157" t="s">
        <v>146</v>
      </c>
      <c r="G120" s="78">
        <v>2260.97</v>
      </c>
      <c r="H120" s="78"/>
    </row>
    <row r="121" spans="1:8" ht="21">
      <c r="A121" s="159" t="s">
        <v>86</v>
      </c>
      <c r="B121" s="83"/>
      <c r="C121" s="83"/>
      <c r="D121" s="83"/>
      <c r="E121" s="84"/>
      <c r="F121" s="157" t="s">
        <v>99</v>
      </c>
      <c r="G121" s="78">
        <v>3697088.45</v>
      </c>
      <c r="H121" s="78"/>
    </row>
    <row r="122" spans="1:8" ht="21">
      <c r="A122" s="159" t="s">
        <v>87</v>
      </c>
      <c r="B122" s="86"/>
      <c r="C122" s="86"/>
      <c r="D122" s="86" t="s">
        <v>186</v>
      </c>
      <c r="E122" s="87"/>
      <c r="F122" s="157" t="s">
        <v>146</v>
      </c>
      <c r="G122" s="158">
        <v>8394.88</v>
      </c>
      <c r="H122" s="79"/>
    </row>
    <row r="123" spans="1:8" ht="21">
      <c r="A123" s="156"/>
      <c r="B123" s="83" t="s">
        <v>88</v>
      </c>
      <c r="C123" s="83"/>
      <c r="D123" s="83"/>
      <c r="E123" s="84"/>
      <c r="F123" s="160" t="s">
        <v>149</v>
      </c>
      <c r="G123" s="158"/>
      <c r="H123" s="78">
        <f>มาตรฐาน3!H104</f>
        <v>3708679.3</v>
      </c>
    </row>
    <row r="124" spans="1:8" ht="21">
      <c r="A124" s="156"/>
      <c r="B124" s="83" t="s">
        <v>613</v>
      </c>
      <c r="C124" s="83"/>
      <c r="D124" s="83"/>
      <c r="E124" s="84"/>
      <c r="F124" s="157"/>
      <c r="G124" s="158"/>
      <c r="H124" s="78">
        <v>665</v>
      </c>
    </row>
    <row r="125" spans="1:8" ht="21">
      <c r="A125" s="156"/>
      <c r="B125" s="83" t="s">
        <v>614</v>
      </c>
      <c r="C125" s="83"/>
      <c r="D125" s="83"/>
      <c r="E125" s="84"/>
      <c r="F125" s="157"/>
      <c r="G125" s="158"/>
      <c r="H125" s="78">
        <v>400</v>
      </c>
    </row>
    <row r="126" spans="1:8" ht="21">
      <c r="A126" s="159"/>
      <c r="B126" s="83"/>
      <c r="C126" s="75"/>
      <c r="D126" s="75"/>
      <c r="E126" s="76"/>
      <c r="F126" s="161"/>
      <c r="G126" s="158"/>
      <c r="H126" s="78"/>
    </row>
    <row r="127" spans="1:8" ht="21">
      <c r="A127" s="159"/>
      <c r="B127" s="83"/>
      <c r="C127" s="75"/>
      <c r="D127" s="75"/>
      <c r="E127" s="76"/>
      <c r="F127" s="161"/>
      <c r="G127" s="158" t="s">
        <v>42</v>
      </c>
      <c r="H127" s="78"/>
    </row>
    <row r="128" spans="1:8" ht="21">
      <c r="A128" s="159"/>
      <c r="B128" s="75"/>
      <c r="C128" s="75"/>
      <c r="D128" s="75"/>
      <c r="E128" s="76"/>
      <c r="F128" s="161"/>
      <c r="G128" s="158" t="s">
        <v>42</v>
      </c>
      <c r="H128" s="78"/>
    </row>
    <row r="129" spans="1:8" ht="21">
      <c r="A129" s="159"/>
      <c r="B129" s="75"/>
      <c r="C129" s="75"/>
      <c r="D129" s="75"/>
      <c r="E129" s="76"/>
      <c r="F129" s="161"/>
      <c r="G129" s="155"/>
      <c r="H129" s="162"/>
    </row>
    <row r="130" spans="1:8" ht="21.75" thickBot="1">
      <c r="A130" s="107"/>
      <c r="B130" s="108"/>
      <c r="C130" s="108"/>
      <c r="D130" s="108"/>
      <c r="E130" s="109"/>
      <c r="F130" s="163"/>
      <c r="G130" s="164">
        <f>SUM(G118:G129)</f>
        <v>3709744.3000000003</v>
      </c>
      <c r="H130" s="164">
        <f>SUM(H118:H125)</f>
        <v>3709744.3</v>
      </c>
    </row>
    <row r="131" spans="1:10" ht="21.75" thickTop="1">
      <c r="A131" s="112" t="s">
        <v>193</v>
      </c>
      <c r="B131" s="113"/>
      <c r="C131" s="114"/>
      <c r="D131" s="114"/>
      <c r="E131" s="114"/>
      <c r="F131" s="114"/>
      <c r="G131" s="165" t="s">
        <v>42</v>
      </c>
      <c r="H131" s="119"/>
      <c r="J131" s="91">
        <f>G130-H130</f>
        <v>0</v>
      </c>
    </row>
    <row r="132" spans="1:8" ht="21">
      <c r="A132" s="74"/>
      <c r="B132" s="679" t="s">
        <v>598</v>
      </c>
      <c r="C132" s="679"/>
      <c r="D132" s="679"/>
      <c r="E132" s="679"/>
      <c r="F132" s="679"/>
      <c r="G132" s="679"/>
      <c r="H132" s="680"/>
    </row>
    <row r="133" spans="1:8" ht="21">
      <c r="A133" s="74"/>
      <c r="B133" s="114"/>
      <c r="C133" s="114"/>
      <c r="D133" s="114"/>
      <c r="E133" s="114"/>
      <c r="F133" s="114"/>
      <c r="G133" s="166"/>
      <c r="H133" s="119"/>
    </row>
    <row r="134" spans="1:8" ht="21">
      <c r="A134" s="116" t="s">
        <v>39</v>
      </c>
      <c r="B134" s="117"/>
      <c r="C134" s="118"/>
      <c r="D134" s="117" t="s">
        <v>40</v>
      </c>
      <c r="E134" s="117"/>
      <c r="F134" s="116"/>
      <c r="G134" s="167" t="s">
        <v>41</v>
      </c>
      <c r="H134" s="118"/>
    </row>
    <row r="135" spans="1:8" ht="21">
      <c r="A135" s="74"/>
      <c r="B135" s="114"/>
      <c r="C135" s="119"/>
      <c r="D135" s="114"/>
      <c r="E135" s="114"/>
      <c r="F135" s="74"/>
      <c r="G135" s="166"/>
      <c r="H135" s="119"/>
    </row>
    <row r="136" spans="1:8" ht="21">
      <c r="A136" s="678" t="s">
        <v>452</v>
      </c>
      <c r="B136" s="679"/>
      <c r="C136" s="680"/>
      <c r="D136" s="678" t="s">
        <v>364</v>
      </c>
      <c r="E136" s="680"/>
      <c r="F136" s="678" t="str">
        <f>A136</f>
        <v>(นางสาวรัชนี  เผือกไธสง)</v>
      </c>
      <c r="G136" s="679"/>
      <c r="H136" s="680"/>
    </row>
    <row r="137" spans="1:8" ht="21">
      <c r="A137" s="681" t="s">
        <v>453</v>
      </c>
      <c r="B137" s="682"/>
      <c r="C137" s="683"/>
      <c r="D137" s="681" t="s">
        <v>160</v>
      </c>
      <c r="E137" s="683"/>
      <c r="F137" s="681" t="str">
        <f>A137</f>
        <v>นักวิชการเงินและบัญชี</v>
      </c>
      <c r="G137" s="682"/>
      <c r="H137" s="683"/>
    </row>
    <row r="152" spans="1:8" ht="21">
      <c r="A152" s="66"/>
      <c r="B152" s="66"/>
      <c r="C152" s="66"/>
      <c r="D152" s="66"/>
      <c r="E152" s="66"/>
      <c r="F152" s="66"/>
      <c r="G152" s="684" t="s">
        <v>676</v>
      </c>
      <c r="H152" s="684"/>
    </row>
    <row r="153" spans="1:8" ht="21">
      <c r="A153" s="684" t="s">
        <v>33</v>
      </c>
      <c r="B153" s="684"/>
      <c r="C153" s="684"/>
      <c r="D153" s="684"/>
      <c r="E153" s="684"/>
      <c r="F153" s="684"/>
      <c r="G153" s="684" t="s">
        <v>675</v>
      </c>
      <c r="H153" s="684"/>
    </row>
    <row r="154" spans="1:8" ht="21">
      <c r="A154" s="66" t="s">
        <v>34</v>
      </c>
      <c r="B154" s="66"/>
      <c r="C154" s="66"/>
      <c r="D154" s="66"/>
      <c r="E154" s="66"/>
      <c r="F154" s="66"/>
      <c r="G154" s="63"/>
      <c r="H154" s="66"/>
    </row>
    <row r="155" spans="1:8" ht="21">
      <c r="A155" s="685" t="s">
        <v>35</v>
      </c>
      <c r="B155" s="685"/>
      <c r="C155" s="685"/>
      <c r="D155" s="685"/>
      <c r="E155" s="685"/>
      <c r="F155" s="67" t="s">
        <v>36</v>
      </c>
      <c r="G155" s="67" t="s">
        <v>37</v>
      </c>
      <c r="H155" s="67" t="s">
        <v>38</v>
      </c>
    </row>
    <row r="156" spans="1:8" ht="21">
      <c r="A156" s="156" t="s">
        <v>83</v>
      </c>
      <c r="B156" s="75"/>
      <c r="C156" s="83"/>
      <c r="D156" s="83"/>
      <c r="E156" s="84"/>
      <c r="F156" s="157" t="s">
        <v>99</v>
      </c>
      <c r="G156" s="78"/>
      <c r="H156" s="306"/>
    </row>
    <row r="157" spans="1:8" ht="21">
      <c r="A157" s="156" t="s">
        <v>84</v>
      </c>
      <c r="B157" s="86"/>
      <c r="C157" s="86"/>
      <c r="D157" s="86"/>
      <c r="E157" s="87"/>
      <c r="F157" s="157" t="s">
        <v>99</v>
      </c>
      <c r="G157" s="78">
        <v>41083</v>
      </c>
      <c r="H157" s="78"/>
    </row>
    <row r="158" spans="1:8" ht="21">
      <c r="A158" s="156" t="s">
        <v>85</v>
      </c>
      <c r="B158" s="83"/>
      <c r="C158" s="83"/>
      <c r="D158" s="83"/>
      <c r="E158" s="84"/>
      <c r="F158" s="157" t="s">
        <v>146</v>
      </c>
      <c r="G158" s="78"/>
      <c r="H158" s="78"/>
    </row>
    <row r="159" spans="1:8" ht="21">
      <c r="A159" s="159" t="s">
        <v>86</v>
      </c>
      <c r="B159" s="83"/>
      <c r="C159" s="83"/>
      <c r="D159" s="83"/>
      <c r="E159" s="84"/>
      <c r="F159" s="157" t="s">
        <v>99</v>
      </c>
      <c r="G159" s="78">
        <v>2360365.08</v>
      </c>
      <c r="H159" s="78"/>
    </row>
    <row r="160" spans="1:8" ht="21">
      <c r="A160" s="159" t="s">
        <v>87</v>
      </c>
      <c r="B160" s="86"/>
      <c r="C160" s="86"/>
      <c r="D160" s="86" t="s">
        <v>186</v>
      </c>
      <c r="E160" s="87"/>
      <c r="F160" s="157" t="s">
        <v>146</v>
      </c>
      <c r="G160" s="158"/>
      <c r="H160" s="79"/>
    </row>
    <row r="161" spans="1:8" ht="21">
      <c r="A161" s="156"/>
      <c r="B161" s="83" t="s">
        <v>88</v>
      </c>
      <c r="C161" s="83"/>
      <c r="D161" s="83"/>
      <c r="E161" s="84"/>
      <c r="F161" s="160" t="s">
        <v>149</v>
      </c>
      <c r="G161" s="158"/>
      <c r="H161" s="78">
        <f>มาตรฐาน3!H142</f>
        <v>2389735.08</v>
      </c>
    </row>
    <row r="162" spans="1:8" ht="21">
      <c r="A162" s="156"/>
      <c r="B162" s="83" t="s">
        <v>677</v>
      </c>
      <c r="C162" s="83"/>
      <c r="D162" s="83"/>
      <c r="E162" s="84"/>
      <c r="F162" s="157"/>
      <c r="G162" s="158"/>
      <c r="H162" s="78">
        <v>500</v>
      </c>
    </row>
    <row r="163" spans="1:8" ht="21">
      <c r="A163" s="156"/>
      <c r="B163" s="83" t="s">
        <v>678</v>
      </c>
      <c r="C163" s="83"/>
      <c r="D163" s="83"/>
      <c r="E163" s="84"/>
      <c r="F163" s="157"/>
      <c r="G163" s="158"/>
      <c r="H163" s="78">
        <v>8213</v>
      </c>
    </row>
    <row r="164" spans="1:8" ht="21">
      <c r="A164" s="159"/>
      <c r="B164" s="83" t="s">
        <v>679</v>
      </c>
      <c r="C164" s="75"/>
      <c r="D164" s="75"/>
      <c r="E164" s="76"/>
      <c r="F164" s="161"/>
      <c r="G164" s="158"/>
      <c r="H164" s="78">
        <v>3000</v>
      </c>
    </row>
    <row r="165" spans="1:8" ht="21">
      <c r="A165" s="159"/>
      <c r="B165" s="83"/>
      <c r="C165" s="75"/>
      <c r="D165" s="75"/>
      <c r="E165" s="76"/>
      <c r="F165" s="161"/>
      <c r="G165" s="158" t="s">
        <v>42</v>
      </c>
      <c r="H165" s="78"/>
    </row>
    <row r="166" spans="1:8" ht="21">
      <c r="A166" s="159"/>
      <c r="B166" s="75"/>
      <c r="C166" s="75"/>
      <c r="D166" s="75"/>
      <c r="E166" s="76"/>
      <c r="F166" s="161"/>
      <c r="G166" s="158" t="s">
        <v>42</v>
      </c>
      <c r="H166" s="78"/>
    </row>
    <row r="167" spans="1:8" ht="21">
      <c r="A167" s="159"/>
      <c r="B167" s="75"/>
      <c r="C167" s="75"/>
      <c r="D167" s="75"/>
      <c r="E167" s="76"/>
      <c r="F167" s="161"/>
      <c r="G167" s="155"/>
      <c r="H167" s="162"/>
    </row>
    <row r="168" spans="1:8" ht="21.75" thickBot="1">
      <c r="A168" s="107"/>
      <c r="B168" s="108"/>
      <c r="C168" s="108"/>
      <c r="D168" s="108"/>
      <c r="E168" s="109"/>
      <c r="F168" s="163"/>
      <c r="G168" s="164">
        <f>SUM(G156:G167)</f>
        <v>2401448.08</v>
      </c>
      <c r="H168" s="164">
        <f>SUM(H156:H164)</f>
        <v>2401448.08</v>
      </c>
    </row>
    <row r="169" spans="1:10" ht="21.75" thickTop="1">
      <c r="A169" s="112" t="s">
        <v>193</v>
      </c>
      <c r="B169" s="113"/>
      <c r="C169" s="114"/>
      <c r="D169" s="114"/>
      <c r="E169" s="114"/>
      <c r="F169" s="114"/>
      <c r="G169" s="165" t="s">
        <v>42</v>
      </c>
      <c r="H169" s="119"/>
      <c r="J169" s="91">
        <f>G168-H168</f>
        <v>0</v>
      </c>
    </row>
    <row r="170" spans="1:8" ht="21">
      <c r="A170" s="74"/>
      <c r="B170" s="679" t="s">
        <v>680</v>
      </c>
      <c r="C170" s="679"/>
      <c r="D170" s="679"/>
      <c r="E170" s="679"/>
      <c r="F170" s="679"/>
      <c r="G170" s="679"/>
      <c r="H170" s="680"/>
    </row>
    <row r="171" spans="1:8" ht="21">
      <c r="A171" s="74"/>
      <c r="B171" s="114"/>
      <c r="C171" s="114"/>
      <c r="D171" s="114"/>
      <c r="E171" s="114"/>
      <c r="F171" s="114"/>
      <c r="G171" s="166"/>
      <c r="H171" s="119"/>
    </row>
    <row r="172" spans="1:8" ht="21">
      <c r="A172" s="116" t="s">
        <v>39</v>
      </c>
      <c r="B172" s="117"/>
      <c r="C172" s="118"/>
      <c r="D172" s="117" t="s">
        <v>40</v>
      </c>
      <c r="E172" s="117"/>
      <c r="F172" s="116"/>
      <c r="G172" s="167" t="s">
        <v>41</v>
      </c>
      <c r="H172" s="118"/>
    </row>
    <row r="173" spans="1:8" ht="21">
      <c r="A173" s="74"/>
      <c r="B173" s="114"/>
      <c r="C173" s="119"/>
      <c r="D173" s="114"/>
      <c r="E173" s="114"/>
      <c r="F173" s="74"/>
      <c r="G173" s="166"/>
      <c r="H173" s="119"/>
    </row>
    <row r="174" spans="1:8" ht="21">
      <c r="A174" s="678" t="s">
        <v>452</v>
      </c>
      <c r="B174" s="679"/>
      <c r="C174" s="680"/>
      <c r="D174" s="678" t="s">
        <v>364</v>
      </c>
      <c r="E174" s="680"/>
      <c r="F174" s="678" t="str">
        <f>A174</f>
        <v>(นางสาวรัชนี  เผือกไธสง)</v>
      </c>
      <c r="G174" s="679"/>
      <c r="H174" s="680"/>
    </row>
    <row r="175" spans="1:8" ht="21">
      <c r="A175" s="681" t="s">
        <v>453</v>
      </c>
      <c r="B175" s="682"/>
      <c r="C175" s="683"/>
      <c r="D175" s="681" t="s">
        <v>160</v>
      </c>
      <c r="E175" s="683"/>
      <c r="F175" s="681" t="str">
        <f>A175</f>
        <v>นักวิชการเงินและบัญชี</v>
      </c>
      <c r="G175" s="682"/>
      <c r="H175" s="683"/>
    </row>
    <row r="190" spans="1:8" ht="21">
      <c r="A190" s="66"/>
      <c r="B190" s="66"/>
      <c r="C190" s="66"/>
      <c r="D190" s="66"/>
      <c r="E190" s="66"/>
      <c r="F190" s="66"/>
      <c r="G190" s="684" t="s">
        <v>709</v>
      </c>
      <c r="H190" s="684"/>
    </row>
    <row r="191" spans="1:8" ht="21">
      <c r="A191" s="684" t="s">
        <v>33</v>
      </c>
      <c r="B191" s="684"/>
      <c r="C191" s="684"/>
      <c r="D191" s="684"/>
      <c r="E191" s="684"/>
      <c r="F191" s="684"/>
      <c r="G191" s="684" t="s">
        <v>710</v>
      </c>
      <c r="H191" s="684"/>
    </row>
    <row r="192" spans="1:8" ht="21">
      <c r="A192" s="66" t="s">
        <v>34</v>
      </c>
      <c r="B192" s="66"/>
      <c r="C192" s="66"/>
      <c r="D192" s="66"/>
      <c r="E192" s="66"/>
      <c r="F192" s="66"/>
      <c r="G192" s="63"/>
      <c r="H192" s="66"/>
    </row>
    <row r="193" spans="1:8" ht="21">
      <c r="A193" s="685" t="s">
        <v>35</v>
      </c>
      <c r="B193" s="685"/>
      <c r="C193" s="685"/>
      <c r="D193" s="685"/>
      <c r="E193" s="685"/>
      <c r="F193" s="67" t="s">
        <v>36</v>
      </c>
      <c r="G193" s="67" t="s">
        <v>37</v>
      </c>
      <c r="H193" s="67" t="s">
        <v>38</v>
      </c>
    </row>
    <row r="194" spans="1:8" ht="21">
      <c r="A194" s="156" t="s">
        <v>83</v>
      </c>
      <c r="B194" s="75"/>
      <c r="C194" s="83"/>
      <c r="D194" s="83"/>
      <c r="E194" s="84"/>
      <c r="F194" s="157" t="s">
        <v>99</v>
      </c>
      <c r="G194" s="78"/>
      <c r="H194" s="306"/>
    </row>
    <row r="195" spans="1:8" ht="21">
      <c r="A195" s="156" t="s">
        <v>84</v>
      </c>
      <c r="B195" s="86"/>
      <c r="C195" s="86"/>
      <c r="D195" s="86"/>
      <c r="E195" s="87"/>
      <c r="F195" s="157" t="s">
        <v>99</v>
      </c>
      <c r="G195" s="78">
        <v>31214</v>
      </c>
      <c r="H195" s="78"/>
    </row>
    <row r="196" spans="1:8" ht="21">
      <c r="A196" s="156" t="s">
        <v>85</v>
      </c>
      <c r="B196" s="83"/>
      <c r="C196" s="83"/>
      <c r="D196" s="83"/>
      <c r="E196" s="84"/>
      <c r="F196" s="157" t="s">
        <v>146</v>
      </c>
      <c r="G196" s="78">
        <v>44.74</v>
      </c>
      <c r="H196" s="78"/>
    </row>
    <row r="197" spans="1:8" ht="21">
      <c r="A197" s="159" t="s">
        <v>86</v>
      </c>
      <c r="B197" s="83"/>
      <c r="C197" s="83"/>
      <c r="D197" s="83"/>
      <c r="E197" s="84"/>
      <c r="F197" s="157" t="s">
        <v>99</v>
      </c>
      <c r="G197" s="78">
        <v>1410137.24</v>
      </c>
      <c r="H197" s="78"/>
    </row>
    <row r="198" spans="1:8" ht="21">
      <c r="A198" s="159" t="s">
        <v>87</v>
      </c>
      <c r="B198" s="86"/>
      <c r="C198" s="86"/>
      <c r="D198" s="86" t="s">
        <v>186</v>
      </c>
      <c r="E198" s="87"/>
      <c r="F198" s="157" t="s">
        <v>146</v>
      </c>
      <c r="G198" s="158">
        <v>7589.99</v>
      </c>
      <c r="H198" s="79"/>
    </row>
    <row r="199" spans="1:12" ht="21">
      <c r="A199" s="156"/>
      <c r="B199" s="83" t="s">
        <v>88</v>
      </c>
      <c r="C199" s="83"/>
      <c r="D199" s="83"/>
      <c r="E199" s="84"/>
      <c r="F199" s="160" t="s">
        <v>149</v>
      </c>
      <c r="G199" s="158"/>
      <c r="H199" s="78">
        <f>มาตรฐาน3!H179</f>
        <v>1447630.97</v>
      </c>
      <c r="L199" s="105" t="s">
        <v>42</v>
      </c>
    </row>
    <row r="200" spans="1:8" ht="21">
      <c r="A200" s="156"/>
      <c r="B200" s="83" t="s">
        <v>678</v>
      </c>
      <c r="C200" s="83"/>
      <c r="D200" s="83"/>
      <c r="E200" s="84"/>
      <c r="F200" s="157"/>
      <c r="G200" s="158"/>
      <c r="H200" s="78">
        <v>7355</v>
      </c>
    </row>
    <row r="201" spans="1:8" ht="21">
      <c r="A201" s="159"/>
      <c r="B201" s="83"/>
      <c r="C201" s="75"/>
      <c r="D201" s="75"/>
      <c r="E201" s="76"/>
      <c r="F201" s="161"/>
      <c r="G201" s="158" t="s">
        <v>42</v>
      </c>
      <c r="H201" s="78"/>
    </row>
    <row r="202" spans="1:8" ht="21">
      <c r="A202" s="159"/>
      <c r="B202" s="75"/>
      <c r="C202" s="75"/>
      <c r="D202" s="75"/>
      <c r="E202" s="76"/>
      <c r="F202" s="161"/>
      <c r="G202" s="158" t="s">
        <v>42</v>
      </c>
      <c r="H202" s="78"/>
    </row>
    <row r="203" spans="1:8" ht="21">
      <c r="A203" s="159"/>
      <c r="B203" s="75"/>
      <c r="C203" s="75"/>
      <c r="D203" s="75"/>
      <c r="E203" s="76"/>
      <c r="F203" s="161"/>
      <c r="G203" s="155"/>
      <c r="H203" s="162"/>
    </row>
    <row r="204" spans="1:8" ht="21.75" thickBot="1">
      <c r="A204" s="107"/>
      <c r="B204" s="108"/>
      <c r="C204" s="108"/>
      <c r="D204" s="108"/>
      <c r="E204" s="109"/>
      <c r="F204" s="163"/>
      <c r="G204" s="164">
        <f>SUM(G194:G203)</f>
        <v>1448985.97</v>
      </c>
      <c r="H204" s="164">
        <f>SUM(H194:H200)</f>
        <v>1454985.97</v>
      </c>
    </row>
    <row r="205" spans="1:10" ht="21.75" thickTop="1">
      <c r="A205" s="112" t="s">
        <v>193</v>
      </c>
      <c r="B205" s="113"/>
      <c r="C205" s="114"/>
      <c r="D205" s="114"/>
      <c r="E205" s="114"/>
      <c r="F205" s="114"/>
      <c r="G205" s="165" t="s">
        <v>42</v>
      </c>
      <c r="H205" s="119"/>
      <c r="J205" s="91">
        <f>G204-H204</f>
        <v>-6000</v>
      </c>
    </row>
    <row r="206" spans="1:8" ht="21">
      <c r="A206" s="74"/>
      <c r="B206" s="679" t="s">
        <v>714</v>
      </c>
      <c r="C206" s="679"/>
      <c r="D206" s="679"/>
      <c r="E206" s="679"/>
      <c r="F206" s="679"/>
      <c r="G206" s="679"/>
      <c r="H206" s="680"/>
    </row>
    <row r="207" spans="1:8" ht="21">
      <c r="A207" s="74"/>
      <c r="B207" s="114"/>
      <c r="C207" s="114"/>
      <c r="D207" s="114"/>
      <c r="E207" s="114"/>
      <c r="F207" s="114"/>
      <c r="G207" s="166"/>
      <c r="H207" s="119"/>
    </row>
    <row r="208" spans="1:8" ht="21">
      <c r="A208" s="116" t="s">
        <v>39</v>
      </c>
      <c r="B208" s="117"/>
      <c r="C208" s="118"/>
      <c r="D208" s="117" t="s">
        <v>40</v>
      </c>
      <c r="E208" s="117"/>
      <c r="F208" s="116"/>
      <c r="G208" s="167" t="s">
        <v>41</v>
      </c>
      <c r="H208" s="118"/>
    </row>
    <row r="209" spans="1:8" ht="21">
      <c r="A209" s="74"/>
      <c r="B209" s="114"/>
      <c r="C209" s="119"/>
      <c r="D209" s="114"/>
      <c r="E209" s="114"/>
      <c r="F209" s="74"/>
      <c r="G209" s="166"/>
      <c r="H209" s="119"/>
    </row>
    <row r="210" spans="1:8" ht="21">
      <c r="A210" s="678" t="s">
        <v>452</v>
      </c>
      <c r="B210" s="679"/>
      <c r="C210" s="680"/>
      <c r="D210" s="678" t="s">
        <v>364</v>
      </c>
      <c r="E210" s="680"/>
      <c r="F210" s="678" t="str">
        <f>A210</f>
        <v>(นางสาวรัชนี  เผือกไธสง)</v>
      </c>
      <c r="G210" s="679"/>
      <c r="H210" s="680"/>
    </row>
    <row r="211" spans="1:8" ht="21">
      <c r="A211" s="681" t="s">
        <v>453</v>
      </c>
      <c r="B211" s="682"/>
      <c r="C211" s="683"/>
      <c r="D211" s="681" t="s">
        <v>160</v>
      </c>
      <c r="E211" s="683"/>
      <c r="F211" s="681" t="str">
        <f>A211</f>
        <v>นักวิชการเงินและบัญชี</v>
      </c>
      <c r="G211" s="682"/>
      <c r="H211" s="683"/>
    </row>
    <row r="228" spans="1:8" ht="21">
      <c r="A228" s="66"/>
      <c r="B228" s="66"/>
      <c r="C228" s="66"/>
      <c r="D228" s="66"/>
      <c r="E228" s="66"/>
      <c r="F228" s="66"/>
      <c r="G228" s="684" t="s">
        <v>742</v>
      </c>
      <c r="H228" s="684"/>
    </row>
    <row r="229" spans="1:8" ht="21">
      <c r="A229" s="684" t="s">
        <v>33</v>
      </c>
      <c r="B229" s="684"/>
      <c r="C229" s="684"/>
      <c r="D229" s="684"/>
      <c r="E229" s="684"/>
      <c r="F229" s="684"/>
      <c r="G229" s="684" t="s">
        <v>741</v>
      </c>
      <c r="H229" s="684"/>
    </row>
    <row r="230" spans="1:8" ht="21">
      <c r="A230" s="66" t="s">
        <v>34</v>
      </c>
      <c r="B230" s="66"/>
      <c r="C230" s="66"/>
      <c r="D230" s="66"/>
      <c r="E230" s="66"/>
      <c r="F230" s="66"/>
      <c r="G230" s="63"/>
      <c r="H230" s="66"/>
    </row>
    <row r="231" spans="1:8" ht="21">
      <c r="A231" s="685" t="s">
        <v>35</v>
      </c>
      <c r="B231" s="685"/>
      <c r="C231" s="685"/>
      <c r="D231" s="685"/>
      <c r="E231" s="685"/>
      <c r="F231" s="67" t="s">
        <v>36</v>
      </c>
      <c r="G231" s="67" t="s">
        <v>37</v>
      </c>
      <c r="H231" s="67" t="s">
        <v>38</v>
      </c>
    </row>
    <row r="232" spans="1:8" ht="21">
      <c r="A232" s="156" t="s">
        <v>83</v>
      </c>
      <c r="B232" s="75"/>
      <c r="C232" s="83"/>
      <c r="D232" s="83"/>
      <c r="E232" s="84"/>
      <c r="F232" s="157" t="s">
        <v>99</v>
      </c>
      <c r="G232" s="78">
        <v>930.03</v>
      </c>
      <c r="H232" s="306"/>
    </row>
    <row r="233" spans="1:8" ht="21">
      <c r="A233" s="156" t="s">
        <v>84</v>
      </c>
      <c r="B233" s="86"/>
      <c r="C233" s="86"/>
      <c r="D233" s="86"/>
      <c r="E233" s="87"/>
      <c r="F233" s="157" t="s">
        <v>99</v>
      </c>
      <c r="G233" s="78">
        <v>100222.14</v>
      </c>
      <c r="H233" s="78"/>
    </row>
    <row r="234" spans="1:8" ht="21">
      <c r="A234" s="156" t="s">
        <v>85</v>
      </c>
      <c r="B234" s="83"/>
      <c r="C234" s="83"/>
      <c r="D234" s="83"/>
      <c r="E234" s="84"/>
      <c r="F234" s="157" t="s">
        <v>146</v>
      </c>
      <c r="G234" s="78">
        <v>2242.53</v>
      </c>
      <c r="H234" s="78"/>
    </row>
    <row r="235" spans="1:8" ht="21">
      <c r="A235" s="159" t="s">
        <v>86</v>
      </c>
      <c r="B235" s="83"/>
      <c r="C235" s="83"/>
      <c r="D235" s="83"/>
      <c r="E235" s="84"/>
      <c r="F235" s="157" t="s">
        <v>99</v>
      </c>
      <c r="G235" s="78">
        <v>4632040.85</v>
      </c>
      <c r="H235" s="78"/>
    </row>
    <row r="236" spans="1:8" ht="21">
      <c r="A236" s="159" t="s">
        <v>87</v>
      </c>
      <c r="B236" s="86"/>
      <c r="C236" s="86"/>
      <c r="D236" s="86" t="s">
        <v>186</v>
      </c>
      <c r="E236" s="87"/>
      <c r="F236" s="157" t="s">
        <v>146</v>
      </c>
      <c r="G236" s="158"/>
      <c r="H236" s="79"/>
    </row>
    <row r="237" spans="1:12" ht="21">
      <c r="A237" s="156"/>
      <c r="B237" s="83" t="s">
        <v>88</v>
      </c>
      <c r="C237" s="83"/>
      <c r="D237" s="83"/>
      <c r="E237" s="84"/>
      <c r="F237" s="160" t="s">
        <v>149</v>
      </c>
      <c r="G237" s="158"/>
      <c r="H237" s="78">
        <f>มาตรฐาน3!H217</f>
        <v>4696707.43</v>
      </c>
      <c r="L237" s="105" t="s">
        <v>42</v>
      </c>
    </row>
    <row r="238" spans="1:8" ht="21">
      <c r="A238" s="156"/>
      <c r="B238" s="83" t="s">
        <v>678</v>
      </c>
      <c r="C238" s="83"/>
      <c r="D238" s="83"/>
      <c r="E238" s="84"/>
      <c r="F238" s="157"/>
      <c r="G238" s="158"/>
      <c r="H238" s="78">
        <f>26798+2100</f>
        <v>28898</v>
      </c>
    </row>
    <row r="239" spans="1:8" ht="21">
      <c r="A239" s="159"/>
      <c r="B239" s="83" t="s">
        <v>751</v>
      </c>
      <c r="C239" s="75"/>
      <c r="D239" s="75"/>
      <c r="E239" s="76"/>
      <c r="F239" s="161"/>
      <c r="G239" s="158" t="s">
        <v>42</v>
      </c>
      <c r="H239" s="78">
        <v>1400</v>
      </c>
    </row>
    <row r="240" spans="1:8" ht="21">
      <c r="A240" s="159"/>
      <c r="B240" s="83" t="s">
        <v>753</v>
      </c>
      <c r="C240" s="75"/>
      <c r="D240" s="75"/>
      <c r="E240" s="76"/>
      <c r="F240" s="161"/>
      <c r="G240" s="158"/>
      <c r="H240" s="78">
        <v>700</v>
      </c>
    </row>
    <row r="241" spans="1:8" ht="21">
      <c r="A241" s="159"/>
      <c r="B241" s="83" t="s">
        <v>752</v>
      </c>
      <c r="C241" s="75"/>
      <c r="D241" s="75"/>
      <c r="E241" s="76"/>
      <c r="F241" s="161"/>
      <c r="G241" s="158"/>
      <c r="H241" s="78">
        <v>800</v>
      </c>
    </row>
    <row r="242" spans="1:8" ht="21">
      <c r="A242" s="159"/>
      <c r="B242" s="83" t="s">
        <v>867</v>
      </c>
      <c r="C242" s="75"/>
      <c r="D242" s="75"/>
      <c r="E242" s="76"/>
      <c r="F242" s="161"/>
      <c r="G242" s="158" t="s">
        <v>42</v>
      </c>
      <c r="H242" s="78">
        <v>0.09</v>
      </c>
    </row>
    <row r="243" spans="1:8" ht="21">
      <c r="A243" s="159"/>
      <c r="B243" s="75" t="s">
        <v>755</v>
      </c>
      <c r="C243" s="75"/>
      <c r="D243" s="75"/>
      <c r="E243" s="76"/>
      <c r="F243" s="161"/>
      <c r="G243" s="158"/>
      <c r="H243" s="162">
        <v>930.03</v>
      </c>
    </row>
    <row r="244" spans="1:8" ht="21">
      <c r="A244" s="159"/>
      <c r="B244" s="75"/>
      <c r="C244" s="75"/>
      <c r="D244" s="75"/>
      <c r="E244" s="76"/>
      <c r="F244" s="161"/>
      <c r="G244" s="155"/>
      <c r="H244" s="78"/>
    </row>
    <row r="245" spans="1:8" ht="21">
      <c r="A245" s="159"/>
      <c r="B245" s="75"/>
      <c r="C245" s="75"/>
      <c r="D245" s="75"/>
      <c r="E245" s="76"/>
      <c r="F245" s="161"/>
      <c r="G245" s="649"/>
      <c r="H245" s="464"/>
    </row>
    <row r="246" spans="1:8" ht="21.75" thickBot="1">
      <c r="A246" s="107"/>
      <c r="B246" s="108"/>
      <c r="C246" s="108"/>
      <c r="D246" s="108"/>
      <c r="E246" s="109"/>
      <c r="F246" s="163"/>
      <c r="G246" s="164">
        <f>SUM(G232:G245)</f>
        <v>4735435.55</v>
      </c>
      <c r="H246" s="164">
        <f>SUM(H232:H245)</f>
        <v>4729435.55</v>
      </c>
    </row>
    <row r="247" spans="1:10" ht="21.75" thickTop="1">
      <c r="A247" s="112" t="s">
        <v>193</v>
      </c>
      <c r="B247" s="113"/>
      <c r="C247" s="114"/>
      <c r="D247" s="114"/>
      <c r="E247" s="114"/>
      <c r="F247" s="114"/>
      <c r="G247" s="165" t="s">
        <v>42</v>
      </c>
      <c r="H247" s="119"/>
      <c r="J247" s="443">
        <f>G246-H246</f>
        <v>6000</v>
      </c>
    </row>
    <row r="248" spans="1:8" ht="21">
      <c r="A248" s="74"/>
      <c r="B248" s="679" t="s">
        <v>756</v>
      </c>
      <c r="C248" s="679"/>
      <c r="D248" s="679"/>
      <c r="E248" s="679"/>
      <c r="F248" s="679"/>
      <c r="G248" s="679"/>
      <c r="H248" s="680"/>
    </row>
    <row r="249" spans="1:8" ht="21">
      <c r="A249" s="74"/>
      <c r="B249" s="114"/>
      <c r="C249" s="114"/>
      <c r="D249" s="114"/>
      <c r="E249" s="114"/>
      <c r="F249" s="114"/>
      <c r="G249" s="166"/>
      <c r="H249" s="119"/>
    </row>
    <row r="250" spans="1:8" ht="21">
      <c r="A250" s="116" t="s">
        <v>39</v>
      </c>
      <c r="B250" s="117"/>
      <c r="C250" s="118"/>
      <c r="D250" s="117" t="s">
        <v>40</v>
      </c>
      <c r="E250" s="117"/>
      <c r="F250" s="116"/>
      <c r="G250" s="167" t="s">
        <v>41</v>
      </c>
      <c r="H250" s="118"/>
    </row>
    <row r="251" spans="1:8" ht="21">
      <c r="A251" s="74"/>
      <c r="B251" s="114"/>
      <c r="C251" s="119"/>
      <c r="D251" s="114"/>
      <c r="E251" s="114"/>
      <c r="F251" s="74"/>
      <c r="G251" s="166"/>
      <c r="H251" s="119"/>
    </row>
    <row r="252" spans="1:8" ht="21">
      <c r="A252" s="678" t="s">
        <v>452</v>
      </c>
      <c r="B252" s="679"/>
      <c r="C252" s="680"/>
      <c r="D252" s="678" t="s">
        <v>364</v>
      </c>
      <c r="E252" s="680"/>
      <c r="F252" s="678" t="str">
        <f>A252</f>
        <v>(นางสาวรัชนี  เผือกไธสง)</v>
      </c>
      <c r="G252" s="679"/>
      <c r="H252" s="680"/>
    </row>
    <row r="253" spans="1:8" ht="21">
      <c r="A253" s="681" t="s">
        <v>453</v>
      </c>
      <c r="B253" s="682"/>
      <c r="C253" s="683"/>
      <c r="D253" s="681" t="s">
        <v>160</v>
      </c>
      <c r="E253" s="683"/>
      <c r="F253" s="681" t="str">
        <f>A253</f>
        <v>นักวิชการเงินและบัญชี</v>
      </c>
      <c r="G253" s="682"/>
      <c r="H253" s="683"/>
    </row>
    <row r="266" spans="1:8" ht="21">
      <c r="A266" s="66"/>
      <c r="B266" s="66"/>
      <c r="C266" s="66"/>
      <c r="D266" s="66"/>
      <c r="E266" s="66"/>
      <c r="F266" s="66"/>
      <c r="G266" s="684" t="s">
        <v>852</v>
      </c>
      <c r="H266" s="684"/>
    </row>
    <row r="267" spans="1:8" ht="21">
      <c r="A267" s="684" t="s">
        <v>33</v>
      </c>
      <c r="B267" s="684"/>
      <c r="C267" s="684"/>
      <c r="D267" s="684"/>
      <c r="E267" s="684"/>
      <c r="F267" s="684"/>
      <c r="G267" s="684" t="s">
        <v>872</v>
      </c>
      <c r="H267" s="684"/>
    </row>
    <row r="268" spans="1:8" ht="21">
      <c r="A268" s="66" t="s">
        <v>34</v>
      </c>
      <c r="B268" s="66"/>
      <c r="C268" s="66"/>
      <c r="D268" s="66"/>
      <c r="E268" s="66"/>
      <c r="F268" s="66"/>
      <c r="G268" s="63"/>
      <c r="H268" s="66"/>
    </row>
    <row r="269" spans="1:8" ht="21">
      <c r="A269" s="685" t="s">
        <v>35</v>
      </c>
      <c r="B269" s="685"/>
      <c r="C269" s="685"/>
      <c r="D269" s="685"/>
      <c r="E269" s="685"/>
      <c r="F269" s="67" t="s">
        <v>36</v>
      </c>
      <c r="G269" s="67" t="s">
        <v>37</v>
      </c>
      <c r="H269" s="67" t="s">
        <v>38</v>
      </c>
    </row>
    <row r="270" spans="1:8" ht="21">
      <c r="A270" s="156" t="s">
        <v>83</v>
      </c>
      <c r="B270" s="75"/>
      <c r="C270" s="83"/>
      <c r="D270" s="83"/>
      <c r="E270" s="84"/>
      <c r="F270" s="157" t="s">
        <v>99</v>
      </c>
      <c r="G270" s="78"/>
      <c r="H270" s="306"/>
    </row>
    <row r="271" spans="1:8" ht="21">
      <c r="A271" s="156" t="s">
        <v>84</v>
      </c>
      <c r="B271" s="86"/>
      <c r="C271" s="86"/>
      <c r="D271" s="86"/>
      <c r="E271" s="87"/>
      <c r="F271" s="157" t="s">
        <v>99</v>
      </c>
      <c r="G271" s="580">
        <v>22524</v>
      </c>
      <c r="H271" s="78"/>
    </row>
    <row r="272" spans="1:8" ht="21">
      <c r="A272" s="156" t="s">
        <v>85</v>
      </c>
      <c r="B272" s="83"/>
      <c r="C272" s="83"/>
      <c r="D272" s="83"/>
      <c r="E272" s="84"/>
      <c r="F272" s="157" t="s">
        <v>146</v>
      </c>
      <c r="G272" s="78"/>
      <c r="H272" s="78"/>
    </row>
    <row r="273" spans="1:8" ht="21">
      <c r="A273" s="159" t="s">
        <v>86</v>
      </c>
      <c r="B273" s="83"/>
      <c r="C273" s="83"/>
      <c r="D273" s="83"/>
      <c r="E273" s="84"/>
      <c r="F273" s="157" t="s">
        <v>99</v>
      </c>
      <c r="G273" s="78">
        <f>28000+12500+707230.86+16000+81339.03+78200+219345+511800+332010+68670+12212.86+32882+443099.4</f>
        <v>2543289.15</v>
      </c>
      <c r="H273" s="78"/>
    </row>
    <row r="274" spans="1:8" ht="21">
      <c r="A274" s="159" t="s">
        <v>87</v>
      </c>
      <c r="B274" s="86"/>
      <c r="C274" s="86"/>
      <c r="D274" s="86" t="s">
        <v>186</v>
      </c>
      <c r="E274" s="87"/>
      <c r="F274" s="157" t="s">
        <v>146</v>
      </c>
      <c r="G274" s="158"/>
      <c r="H274" s="79"/>
    </row>
    <row r="275" spans="1:12" ht="21">
      <c r="A275" s="156"/>
      <c r="B275" s="83" t="s">
        <v>88</v>
      </c>
      <c r="C275" s="83"/>
      <c r="D275" s="83"/>
      <c r="E275" s="84"/>
      <c r="F275" s="160" t="s">
        <v>149</v>
      </c>
      <c r="G275" s="158"/>
      <c r="H275" s="78">
        <f>มาตรฐาน3!H254</f>
        <v>2548819.1500000004</v>
      </c>
      <c r="L275" s="105" t="s">
        <v>42</v>
      </c>
    </row>
    <row r="276" spans="1:8" ht="21">
      <c r="A276" s="159"/>
      <c r="B276" s="83" t="s">
        <v>751</v>
      </c>
      <c r="C276" s="75"/>
      <c r="D276" s="75"/>
      <c r="E276" s="76"/>
      <c r="F276" s="161"/>
      <c r="G276" s="158" t="s">
        <v>42</v>
      </c>
      <c r="H276" s="78">
        <v>6550</v>
      </c>
    </row>
    <row r="277" spans="1:8" ht="21">
      <c r="A277" s="159"/>
      <c r="B277" s="607" t="s">
        <v>871</v>
      </c>
      <c r="C277" s="75"/>
      <c r="D277" s="75"/>
      <c r="E277" s="76"/>
      <c r="F277" s="161"/>
      <c r="G277" s="158"/>
      <c r="H277" s="78">
        <v>1200</v>
      </c>
    </row>
    <row r="278" spans="1:8" ht="21">
      <c r="A278" s="159"/>
      <c r="B278" s="83" t="s">
        <v>859</v>
      </c>
      <c r="C278" s="75"/>
      <c r="D278" s="75"/>
      <c r="E278" s="76"/>
      <c r="F278" s="161"/>
      <c r="G278" s="158"/>
      <c r="H278" s="78">
        <v>4</v>
      </c>
    </row>
    <row r="279" spans="1:8" ht="21">
      <c r="A279" s="159"/>
      <c r="B279" s="83" t="s">
        <v>678</v>
      </c>
      <c r="C279" s="75"/>
      <c r="D279" s="75"/>
      <c r="E279" s="76"/>
      <c r="F279" s="161"/>
      <c r="G279" s="158" t="s">
        <v>42</v>
      </c>
      <c r="H279" s="78">
        <v>9240</v>
      </c>
    </row>
    <row r="280" spans="1:8" ht="21">
      <c r="A280" s="159"/>
      <c r="B280" s="75"/>
      <c r="C280" s="75"/>
      <c r="D280" s="75"/>
      <c r="E280" s="76"/>
      <c r="F280" s="161"/>
      <c r="G280" s="158"/>
      <c r="H280" s="162"/>
    </row>
    <row r="281" spans="1:8" ht="21">
      <c r="A281" s="159"/>
      <c r="B281" s="75"/>
      <c r="C281" s="75"/>
      <c r="D281" s="75"/>
      <c r="E281" s="76"/>
      <c r="F281" s="161"/>
      <c r="G281" s="155"/>
      <c r="H281" s="78"/>
    </row>
    <row r="282" spans="1:8" ht="21">
      <c r="A282" s="159"/>
      <c r="B282" s="75"/>
      <c r="C282" s="75"/>
      <c r="D282" s="75"/>
      <c r="E282" s="76"/>
      <c r="F282" s="161"/>
      <c r="G282" s="649"/>
      <c r="H282" s="464"/>
    </row>
    <row r="283" spans="1:8" ht="21.75" thickBot="1">
      <c r="A283" s="107"/>
      <c r="B283" s="108"/>
      <c r="C283" s="108"/>
      <c r="D283" s="108"/>
      <c r="E283" s="109"/>
      <c r="F283" s="163"/>
      <c r="G283" s="164">
        <f>SUM(G270:G282)</f>
        <v>2565813.15</v>
      </c>
      <c r="H283" s="164">
        <f>SUM(H270:H282)</f>
        <v>2565813.1500000004</v>
      </c>
    </row>
    <row r="284" spans="1:10" ht="21.75" thickTop="1">
      <c r="A284" s="112" t="s">
        <v>193</v>
      </c>
      <c r="B284" s="113"/>
      <c r="C284" s="114"/>
      <c r="D284" s="114"/>
      <c r="E284" s="114"/>
      <c r="F284" s="114"/>
      <c r="G284" s="165" t="s">
        <v>42</v>
      </c>
      <c r="H284" s="119"/>
      <c r="J284" s="443">
        <f>G283-H283</f>
        <v>0</v>
      </c>
    </row>
    <row r="285" spans="1:13" ht="21">
      <c r="A285" s="74"/>
      <c r="B285" s="679" t="s">
        <v>853</v>
      </c>
      <c r="C285" s="679"/>
      <c r="D285" s="679"/>
      <c r="E285" s="679"/>
      <c r="F285" s="679"/>
      <c r="G285" s="679"/>
      <c r="H285" s="680"/>
      <c r="M285" s="65" t="s">
        <v>860</v>
      </c>
    </row>
    <row r="286" spans="1:8" ht="21">
      <c r="A286" s="74"/>
      <c r="B286" s="114"/>
      <c r="C286" s="114"/>
      <c r="D286" s="114"/>
      <c r="E286" s="114"/>
      <c r="F286" s="114"/>
      <c r="G286" s="166"/>
      <c r="H286" s="119"/>
    </row>
    <row r="287" spans="1:8" ht="21">
      <c r="A287" s="116" t="s">
        <v>39</v>
      </c>
      <c r="B287" s="117"/>
      <c r="C287" s="118"/>
      <c r="D287" s="117" t="s">
        <v>40</v>
      </c>
      <c r="E287" s="117"/>
      <c r="F287" s="116"/>
      <c r="G287" s="167" t="s">
        <v>41</v>
      </c>
      <c r="H287" s="118"/>
    </row>
    <row r="288" spans="1:8" ht="21">
      <c r="A288" s="74"/>
      <c r="B288" s="114"/>
      <c r="C288" s="119"/>
      <c r="D288" s="114"/>
      <c r="E288" s="114"/>
      <c r="F288" s="74"/>
      <c r="G288" s="166"/>
      <c r="H288" s="119"/>
    </row>
    <row r="289" spans="1:8" ht="21">
      <c r="A289" s="678" t="s">
        <v>452</v>
      </c>
      <c r="B289" s="679"/>
      <c r="C289" s="680"/>
      <c r="D289" s="678" t="s">
        <v>364</v>
      </c>
      <c r="E289" s="680"/>
      <c r="F289" s="678" t="str">
        <f>A289</f>
        <v>(นางสาวรัชนี  เผือกไธสง)</v>
      </c>
      <c r="G289" s="679"/>
      <c r="H289" s="680"/>
    </row>
    <row r="290" spans="1:8" ht="21">
      <c r="A290" s="681" t="s">
        <v>453</v>
      </c>
      <c r="B290" s="682"/>
      <c r="C290" s="683"/>
      <c r="D290" s="681" t="s">
        <v>160</v>
      </c>
      <c r="E290" s="683"/>
      <c r="F290" s="681" t="str">
        <f>A290</f>
        <v>นักวิชการเงินและบัญชี</v>
      </c>
      <c r="G290" s="682"/>
      <c r="H290" s="683"/>
    </row>
  </sheetData>
  <sheetProtection/>
  <mergeCells count="88">
    <mergeCell ref="A252:C252"/>
    <mergeCell ref="D252:E252"/>
    <mergeCell ref="B206:H206"/>
    <mergeCell ref="A210:C210"/>
    <mergeCell ref="A253:C253"/>
    <mergeCell ref="D253:E253"/>
    <mergeCell ref="F253:H253"/>
    <mergeCell ref="G228:H228"/>
    <mergeCell ref="A229:F229"/>
    <mergeCell ref="G229:H229"/>
    <mergeCell ref="A231:E231"/>
    <mergeCell ref="B248:H248"/>
    <mergeCell ref="D62:E62"/>
    <mergeCell ref="F62:H62"/>
    <mergeCell ref="F252:H252"/>
    <mergeCell ref="A211:C211"/>
    <mergeCell ref="D211:E211"/>
    <mergeCell ref="F211:H211"/>
    <mergeCell ref="G190:H190"/>
    <mergeCell ref="A191:F191"/>
    <mergeCell ref="D210:E210"/>
    <mergeCell ref="F210:H210"/>
    <mergeCell ref="A136:C136"/>
    <mergeCell ref="D136:E136"/>
    <mergeCell ref="F136:H136"/>
    <mergeCell ref="A99:C99"/>
    <mergeCell ref="G153:H153"/>
    <mergeCell ref="A155:E155"/>
    <mergeCell ref="D99:E99"/>
    <mergeCell ref="F99:H99"/>
    <mergeCell ref="A61:C61"/>
    <mergeCell ref="D61:E61"/>
    <mergeCell ref="F61:H61"/>
    <mergeCell ref="A62:C62"/>
    <mergeCell ref="G191:H191"/>
    <mergeCell ref="A193:E193"/>
    <mergeCell ref="D98:E98"/>
    <mergeCell ref="F98:H98"/>
    <mergeCell ref="A115:F115"/>
    <mergeCell ref="G115:H115"/>
    <mergeCell ref="D24:E24"/>
    <mergeCell ref="G38:H38"/>
    <mergeCell ref="A39:F39"/>
    <mergeCell ref="G39:H39"/>
    <mergeCell ref="A41:E41"/>
    <mergeCell ref="B57:H57"/>
    <mergeCell ref="G1:H1"/>
    <mergeCell ref="A2:F2"/>
    <mergeCell ref="G2:H2"/>
    <mergeCell ref="A4:E4"/>
    <mergeCell ref="A24:C24"/>
    <mergeCell ref="D25:E25"/>
    <mergeCell ref="A25:C25"/>
    <mergeCell ref="F24:H24"/>
    <mergeCell ref="F25:H25"/>
    <mergeCell ref="B20:H20"/>
    <mergeCell ref="G76:H76"/>
    <mergeCell ref="A77:F77"/>
    <mergeCell ref="G77:H77"/>
    <mergeCell ref="A79:E79"/>
    <mergeCell ref="B94:H94"/>
    <mergeCell ref="A98:C98"/>
    <mergeCell ref="D174:E174"/>
    <mergeCell ref="F174:H174"/>
    <mergeCell ref="A137:C137"/>
    <mergeCell ref="D137:E137"/>
    <mergeCell ref="F137:H137"/>
    <mergeCell ref="G114:H114"/>
    <mergeCell ref="A269:E269"/>
    <mergeCell ref="B285:H285"/>
    <mergeCell ref="A117:E117"/>
    <mergeCell ref="B132:H132"/>
    <mergeCell ref="F289:H289"/>
    <mergeCell ref="A175:C175"/>
    <mergeCell ref="D175:E175"/>
    <mergeCell ref="F175:H175"/>
    <mergeCell ref="G152:H152"/>
    <mergeCell ref="A153:F153"/>
    <mergeCell ref="A289:C289"/>
    <mergeCell ref="D289:E289"/>
    <mergeCell ref="B170:H170"/>
    <mergeCell ref="A174:C174"/>
    <mergeCell ref="A290:C290"/>
    <mergeCell ref="D290:E290"/>
    <mergeCell ref="F290:H290"/>
    <mergeCell ref="G266:H266"/>
    <mergeCell ref="A267:F267"/>
    <mergeCell ref="G267:H267"/>
  </mergeCells>
  <printOptions horizontalCentered="1"/>
  <pageMargins left="0.34" right="0.46" top="0.79" bottom="0.3937007874015748" header="0.5118110236220472" footer="0.6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259"/>
  <sheetViews>
    <sheetView tabSelected="1" zoomScaleSheetLayoutView="100" zoomScalePageLayoutView="0" workbookViewId="0" topLeftCell="A246">
      <selection activeCell="A223" sqref="A223:H259"/>
    </sheetView>
  </sheetViews>
  <sheetFormatPr defaultColWidth="9.140625" defaultRowHeight="22.5" customHeight="1"/>
  <cols>
    <col min="1" max="1" width="10.8515625" style="65" customWidth="1"/>
    <col min="2" max="2" width="10.7109375" style="65" customWidth="1"/>
    <col min="3" max="4" width="9.140625" style="65" customWidth="1"/>
    <col min="5" max="5" width="14.28125" style="65" customWidth="1"/>
    <col min="6" max="6" width="10.7109375" style="65" customWidth="1"/>
    <col min="7" max="7" width="15.7109375" style="65" customWidth="1"/>
    <col min="8" max="8" width="15.8515625" style="105" customWidth="1"/>
    <col min="9" max="9" width="11.28125" style="65" bestFit="1" customWidth="1"/>
    <col min="10" max="12" width="14.140625" style="65" bestFit="1" customWidth="1"/>
    <col min="13" max="16384" width="9.140625" style="65" customWidth="1"/>
  </cols>
  <sheetData>
    <row r="1" spans="1:8" ht="22.5" customHeight="1">
      <c r="A1" s="66"/>
      <c r="B1" s="66"/>
      <c r="C1" s="66"/>
      <c r="D1" s="66"/>
      <c r="E1" s="66"/>
      <c r="F1" s="66"/>
      <c r="G1" s="684" t="s">
        <v>436</v>
      </c>
      <c r="H1" s="684"/>
    </row>
    <row r="2" spans="1:8" ht="22.5" customHeight="1">
      <c r="A2" s="684" t="s">
        <v>43</v>
      </c>
      <c r="B2" s="684"/>
      <c r="C2" s="684"/>
      <c r="D2" s="684"/>
      <c r="E2" s="684"/>
      <c r="F2" s="684"/>
      <c r="G2" s="684" t="s">
        <v>437</v>
      </c>
      <c r="H2" s="684"/>
    </row>
    <row r="3" spans="1:8" ht="22.5" customHeight="1">
      <c r="A3" s="66" t="s">
        <v>34</v>
      </c>
      <c r="B3" s="66"/>
      <c r="C3" s="66"/>
      <c r="D3" s="66"/>
      <c r="E3" s="66"/>
      <c r="F3" s="66"/>
      <c r="G3" s="66"/>
      <c r="H3" s="169"/>
    </row>
    <row r="4" spans="1:8" ht="22.5" customHeight="1">
      <c r="A4" s="685" t="s">
        <v>35</v>
      </c>
      <c r="B4" s="685"/>
      <c r="C4" s="685"/>
      <c r="D4" s="685"/>
      <c r="E4" s="685"/>
      <c r="F4" s="67" t="s">
        <v>36</v>
      </c>
      <c r="G4" s="67" t="s">
        <v>37</v>
      </c>
      <c r="H4" s="170" t="s">
        <v>38</v>
      </c>
    </row>
    <row r="5" spans="1:8" ht="22.5" customHeight="1">
      <c r="A5" s="171" t="s">
        <v>44</v>
      </c>
      <c r="B5" s="69"/>
      <c r="C5" s="69"/>
      <c r="D5" s="69"/>
      <c r="E5" s="70"/>
      <c r="F5" s="172">
        <v>510000</v>
      </c>
      <c r="G5" s="162">
        <v>10816</v>
      </c>
      <c r="H5" s="72"/>
    </row>
    <row r="6" spans="1:8" ht="22.5" customHeight="1">
      <c r="A6" s="159" t="s">
        <v>207</v>
      </c>
      <c r="B6" s="75"/>
      <c r="C6" s="75"/>
      <c r="D6" s="75"/>
      <c r="E6" s="76"/>
      <c r="F6" s="97">
        <v>521000</v>
      </c>
      <c r="G6" s="78">
        <v>214260</v>
      </c>
      <c r="H6" s="78"/>
    </row>
    <row r="7" spans="1:8" ht="22.5" customHeight="1">
      <c r="A7" s="159" t="s">
        <v>208</v>
      </c>
      <c r="B7" s="75"/>
      <c r="C7" s="75"/>
      <c r="D7" s="75"/>
      <c r="E7" s="76"/>
      <c r="F7" s="97">
        <v>522000</v>
      </c>
      <c r="G7" s="78"/>
      <c r="H7" s="78"/>
    </row>
    <row r="8" spans="1:8" ht="22.5" customHeight="1">
      <c r="A8" s="159" t="s">
        <v>45</v>
      </c>
      <c r="B8" s="75"/>
      <c r="C8" s="75"/>
      <c r="D8" s="75"/>
      <c r="E8" s="76"/>
      <c r="F8" s="97">
        <v>220400</v>
      </c>
      <c r="G8" s="78"/>
      <c r="H8" s="78"/>
    </row>
    <row r="9" spans="1:8" ht="22.5" customHeight="1">
      <c r="A9" s="159" t="s">
        <v>46</v>
      </c>
      <c r="B9" s="75"/>
      <c r="C9" s="75"/>
      <c r="D9" s="75"/>
      <c r="E9" s="76"/>
      <c r="F9" s="97">
        <v>220600</v>
      </c>
      <c r="G9" s="78"/>
      <c r="H9" s="78"/>
    </row>
    <row r="10" spans="1:11" ht="22.5" customHeight="1">
      <c r="A10" s="159" t="s">
        <v>48</v>
      </c>
      <c r="B10" s="75"/>
      <c r="C10" s="75"/>
      <c r="D10" s="75"/>
      <c r="E10" s="76"/>
      <c r="F10" s="97">
        <v>531000</v>
      </c>
      <c r="G10" s="78">
        <v>25650</v>
      </c>
      <c r="H10" s="78"/>
      <c r="K10" s="91">
        <f>SUM(G6:G10)+G19</f>
        <v>1592292</v>
      </c>
    </row>
    <row r="11" spans="1:8" ht="22.5" customHeight="1">
      <c r="A11" s="159" t="s">
        <v>52</v>
      </c>
      <c r="B11" s="75"/>
      <c r="C11" s="75"/>
      <c r="D11" s="75"/>
      <c r="E11" s="76"/>
      <c r="F11" s="97">
        <v>532000</v>
      </c>
      <c r="G11" s="78">
        <v>47900</v>
      </c>
      <c r="H11" s="78"/>
    </row>
    <row r="12" spans="1:8" ht="22.5" customHeight="1">
      <c r="A12" s="159" t="s">
        <v>50</v>
      </c>
      <c r="B12" s="75"/>
      <c r="C12" s="75"/>
      <c r="D12" s="75"/>
      <c r="E12" s="76"/>
      <c r="F12" s="97">
        <v>533000</v>
      </c>
      <c r="G12" s="78"/>
      <c r="H12" s="78"/>
    </row>
    <row r="13" spans="1:8" ht="22.5" customHeight="1">
      <c r="A13" s="159" t="s">
        <v>47</v>
      </c>
      <c r="B13" s="75"/>
      <c r="C13" s="75"/>
      <c r="D13" s="75"/>
      <c r="E13" s="76"/>
      <c r="F13" s="97">
        <v>534000</v>
      </c>
      <c r="G13" s="78">
        <v>29433.23</v>
      </c>
      <c r="H13" s="78"/>
    </row>
    <row r="14" spans="1:8" ht="22.5" customHeight="1">
      <c r="A14" s="686" t="s">
        <v>49</v>
      </c>
      <c r="B14" s="687"/>
      <c r="C14" s="687"/>
      <c r="D14" s="687"/>
      <c r="E14" s="688"/>
      <c r="F14" s="97">
        <v>560000</v>
      </c>
      <c r="G14" s="78"/>
      <c r="H14" s="78"/>
    </row>
    <row r="15" spans="1:10" ht="22.5" customHeight="1">
      <c r="A15" s="173" t="s">
        <v>70</v>
      </c>
      <c r="B15" s="86"/>
      <c r="C15" s="86"/>
      <c r="D15" s="86"/>
      <c r="E15" s="87"/>
      <c r="F15" s="97">
        <v>541000</v>
      </c>
      <c r="G15" s="78"/>
      <c r="H15" s="78"/>
      <c r="J15" s="91">
        <f>SUM(G6:G15)</f>
        <v>317243.23</v>
      </c>
    </row>
    <row r="16" spans="1:8" ht="22.5" customHeight="1">
      <c r="A16" s="173" t="s">
        <v>53</v>
      </c>
      <c r="B16" s="86"/>
      <c r="C16" s="86"/>
      <c r="D16" s="86"/>
      <c r="E16" s="87"/>
      <c r="F16" s="97">
        <v>542000</v>
      </c>
      <c r="G16" s="78"/>
      <c r="H16" s="78"/>
    </row>
    <row r="17" spans="1:8" ht="22.5" customHeight="1">
      <c r="A17" s="173" t="s">
        <v>176</v>
      </c>
      <c r="B17" s="86"/>
      <c r="C17" s="86"/>
      <c r="D17" s="86"/>
      <c r="E17" s="86"/>
      <c r="F17" s="263" t="s">
        <v>221</v>
      </c>
      <c r="G17" s="78"/>
      <c r="H17" s="78"/>
    </row>
    <row r="18" spans="1:8" ht="22.5" customHeight="1">
      <c r="A18" s="686" t="s">
        <v>54</v>
      </c>
      <c r="B18" s="687"/>
      <c r="C18" s="86"/>
      <c r="D18" s="86"/>
      <c r="E18" s="86"/>
      <c r="F18" s="263" t="s">
        <v>215</v>
      </c>
      <c r="G18" s="266">
        <v>11700</v>
      </c>
      <c r="H18" s="78"/>
    </row>
    <row r="19" spans="1:10" ht="22.5" customHeight="1">
      <c r="A19" s="686" t="s">
        <v>133</v>
      </c>
      <c r="B19" s="687"/>
      <c r="C19" s="86"/>
      <c r="D19" s="86"/>
      <c r="E19" s="86"/>
      <c r="F19" s="263" t="s">
        <v>216</v>
      </c>
      <c r="G19" s="509">
        <v>1352382</v>
      </c>
      <c r="H19" s="78"/>
      <c r="J19" s="91"/>
    </row>
    <row r="20" spans="1:10" ht="22.5" customHeight="1">
      <c r="A20" s="173" t="s">
        <v>185</v>
      </c>
      <c r="B20" s="86"/>
      <c r="C20" s="86"/>
      <c r="D20" s="86"/>
      <c r="E20" s="86"/>
      <c r="F20" s="263" t="s">
        <v>221</v>
      </c>
      <c r="G20" s="266">
        <v>533800</v>
      </c>
      <c r="H20" s="78"/>
      <c r="J20" s="91"/>
    </row>
    <row r="21" spans="1:8" ht="22.5" customHeight="1">
      <c r="A21" s="156" t="s">
        <v>120</v>
      </c>
      <c r="B21" s="86"/>
      <c r="C21" s="86"/>
      <c r="D21" s="86"/>
      <c r="E21" s="86"/>
      <c r="F21" s="263" t="s">
        <v>219</v>
      </c>
      <c r="G21" s="266"/>
      <c r="H21" s="78"/>
    </row>
    <row r="22" spans="1:8" ht="22.5" customHeight="1">
      <c r="A22" s="173" t="s">
        <v>121</v>
      </c>
      <c r="B22" s="86"/>
      <c r="C22" s="86"/>
      <c r="D22" s="86"/>
      <c r="E22" s="86"/>
      <c r="F22" s="97">
        <v>230199</v>
      </c>
      <c r="G22" s="266">
        <v>144250</v>
      </c>
      <c r="H22" s="78"/>
    </row>
    <row r="23" spans="1:8" ht="22.5" customHeight="1">
      <c r="A23" s="173" t="s">
        <v>344</v>
      </c>
      <c r="B23" s="86"/>
      <c r="C23" s="83" t="s">
        <v>445</v>
      </c>
      <c r="D23" s="75"/>
      <c r="E23" s="86"/>
      <c r="F23" s="97"/>
      <c r="G23" s="266">
        <v>37500</v>
      </c>
      <c r="H23" s="78"/>
    </row>
    <row r="24" spans="1:8" ht="22.5" customHeight="1">
      <c r="A24" s="173"/>
      <c r="B24" s="86"/>
      <c r="C24" s="83" t="s">
        <v>351</v>
      </c>
      <c r="D24" s="75"/>
      <c r="E24" s="75"/>
      <c r="F24" s="263" t="s">
        <v>219</v>
      </c>
      <c r="G24" s="266"/>
      <c r="H24" s="78">
        <v>274.43</v>
      </c>
    </row>
    <row r="25" spans="1:8" ht="22.5" customHeight="1">
      <c r="A25" s="173" t="s">
        <v>94</v>
      </c>
      <c r="B25" s="86"/>
      <c r="C25" s="96" t="s">
        <v>96</v>
      </c>
      <c r="D25" s="86"/>
      <c r="E25" s="86"/>
      <c r="F25" s="97">
        <v>110203</v>
      </c>
      <c r="G25" s="267"/>
      <c r="H25" s="78">
        <f>จ่ายจากแบงค์!B8</f>
        <v>620900</v>
      </c>
    </row>
    <row r="26" spans="1:10" ht="22.5" customHeight="1">
      <c r="A26" s="174" t="s">
        <v>95</v>
      </c>
      <c r="B26" s="86"/>
      <c r="C26" s="96" t="s">
        <v>97</v>
      </c>
      <c r="D26" s="75"/>
      <c r="E26" s="75"/>
      <c r="F26" s="97">
        <v>110203</v>
      </c>
      <c r="G26" s="268"/>
      <c r="H26" s="175">
        <f>จ่ายจากแบงค์!C8</f>
        <v>1786516.8</v>
      </c>
      <c r="J26" s="91"/>
    </row>
    <row r="27" spans="1:10" ht="22.5" customHeight="1" thickBot="1">
      <c r="A27" s="510"/>
      <c r="B27" s="511"/>
      <c r="C27" s="108"/>
      <c r="D27" s="108"/>
      <c r="E27" s="109"/>
      <c r="F27" s="110"/>
      <c r="G27" s="111">
        <f>SUM(G5:G26)</f>
        <v>2407691.23</v>
      </c>
      <c r="H27" s="508">
        <f>SUM(H5:H26)</f>
        <v>2407691.23</v>
      </c>
      <c r="J27" s="91"/>
    </row>
    <row r="28" spans="1:10" ht="22.5" customHeight="1" thickTop="1">
      <c r="A28" s="112" t="s">
        <v>193</v>
      </c>
      <c r="B28" s="113"/>
      <c r="C28" s="114"/>
      <c r="D28" s="114"/>
      <c r="E28" s="114"/>
      <c r="F28" s="114"/>
      <c r="G28" s="114"/>
      <c r="H28" s="176"/>
      <c r="J28" s="91">
        <f>H27-G27</f>
        <v>0</v>
      </c>
    </row>
    <row r="29" spans="3:10" ht="22.5" customHeight="1">
      <c r="C29" s="115"/>
      <c r="D29" s="115"/>
      <c r="E29" s="115"/>
      <c r="F29" s="115"/>
      <c r="G29" s="115"/>
      <c r="H29" s="504"/>
      <c r="J29" s="91"/>
    </row>
    <row r="30" spans="1:12" ht="22.5" customHeight="1">
      <c r="A30" s="681" t="s">
        <v>481</v>
      </c>
      <c r="B30" s="682"/>
      <c r="C30" s="682"/>
      <c r="D30" s="682"/>
      <c r="E30" s="682"/>
      <c r="F30" s="682"/>
      <c r="G30" s="682"/>
      <c r="H30" s="683"/>
      <c r="L30" s="65" t="s">
        <v>42</v>
      </c>
    </row>
    <row r="31" spans="1:8" ht="22.5" customHeight="1">
      <c r="A31" s="116" t="s">
        <v>39</v>
      </c>
      <c r="B31" s="117"/>
      <c r="C31" s="118"/>
      <c r="D31" s="117" t="s">
        <v>40</v>
      </c>
      <c r="E31" s="117"/>
      <c r="F31" s="118"/>
      <c r="G31" s="116" t="s">
        <v>41</v>
      </c>
      <c r="H31" s="177"/>
    </row>
    <row r="32" spans="1:8" ht="22.5" customHeight="1">
      <c r="A32" s="74"/>
      <c r="B32" s="114"/>
      <c r="C32" s="119"/>
      <c r="D32" s="114"/>
      <c r="E32" s="114"/>
      <c r="F32" s="119"/>
      <c r="G32" s="74"/>
      <c r="H32" s="178"/>
    </row>
    <row r="33" spans="1:8" ht="22.5" customHeight="1">
      <c r="A33" s="678" t="s">
        <v>452</v>
      </c>
      <c r="B33" s="679"/>
      <c r="C33" s="680"/>
      <c r="D33" s="678" t="s">
        <v>364</v>
      </c>
      <c r="E33" s="679"/>
      <c r="F33" s="680"/>
      <c r="G33" s="678" t="str">
        <f>A33</f>
        <v>(นางสาวรัชนี  เผือกไธสง)</v>
      </c>
      <c r="H33" s="680"/>
    </row>
    <row r="34" spans="1:8" ht="22.5" customHeight="1">
      <c r="A34" s="681" t="s">
        <v>453</v>
      </c>
      <c r="B34" s="682"/>
      <c r="C34" s="683"/>
      <c r="D34" s="681" t="s">
        <v>160</v>
      </c>
      <c r="E34" s="682"/>
      <c r="F34" s="683"/>
      <c r="G34" s="681" t="str">
        <f>A34</f>
        <v>นักวิชการเงินและบัญชี</v>
      </c>
      <c r="H34" s="683"/>
    </row>
    <row r="35" spans="3:8" ht="22.5" customHeight="1">
      <c r="C35" s="462"/>
      <c r="D35" s="462"/>
      <c r="E35" s="462"/>
      <c r="F35" s="462"/>
      <c r="G35" s="462"/>
      <c r="H35" s="477"/>
    </row>
    <row r="36" spans="1:2" ht="22.5" customHeight="1">
      <c r="A36" s="462"/>
      <c r="B36" s="462"/>
    </row>
    <row r="38" spans="1:8" ht="22.5" customHeight="1">
      <c r="A38" s="66"/>
      <c r="B38" s="66"/>
      <c r="C38" s="66"/>
      <c r="D38" s="66"/>
      <c r="E38" s="66"/>
      <c r="F38" s="66"/>
      <c r="G38" s="684" t="s">
        <v>521</v>
      </c>
      <c r="H38" s="684"/>
    </row>
    <row r="39" spans="1:8" ht="22.5" customHeight="1">
      <c r="A39" s="684" t="s">
        <v>43</v>
      </c>
      <c r="B39" s="684"/>
      <c r="C39" s="684"/>
      <c r="D39" s="684"/>
      <c r="E39" s="684"/>
      <c r="F39" s="684"/>
      <c r="G39" s="684" t="s">
        <v>522</v>
      </c>
      <c r="H39" s="684"/>
    </row>
    <row r="40" spans="1:8" ht="22.5" customHeight="1">
      <c r="A40" s="66" t="s">
        <v>34</v>
      </c>
      <c r="B40" s="66"/>
      <c r="C40" s="66"/>
      <c r="D40" s="66"/>
      <c r="E40" s="66"/>
      <c r="F40" s="66"/>
      <c r="G40" s="66"/>
      <c r="H40" s="169"/>
    </row>
    <row r="41" spans="1:8" ht="22.5" customHeight="1">
      <c r="A41" s="685" t="s">
        <v>35</v>
      </c>
      <c r="B41" s="685"/>
      <c r="C41" s="685"/>
      <c r="D41" s="685"/>
      <c r="E41" s="685"/>
      <c r="F41" s="67" t="s">
        <v>36</v>
      </c>
      <c r="G41" s="67" t="s">
        <v>37</v>
      </c>
      <c r="H41" s="170" t="s">
        <v>38</v>
      </c>
    </row>
    <row r="42" spans="1:8" ht="22.5" customHeight="1">
      <c r="A42" s="171" t="s">
        <v>44</v>
      </c>
      <c r="B42" s="69"/>
      <c r="C42" s="69"/>
      <c r="D42" s="69"/>
      <c r="E42" s="70"/>
      <c r="F42" s="172">
        <v>510000</v>
      </c>
      <c r="G42" s="162"/>
      <c r="H42" s="72"/>
    </row>
    <row r="43" spans="1:8" ht="22.5" customHeight="1">
      <c r="A43" s="159" t="s">
        <v>207</v>
      </c>
      <c r="B43" s="75"/>
      <c r="C43" s="75"/>
      <c r="D43" s="75"/>
      <c r="E43" s="76"/>
      <c r="F43" s="97">
        <v>521000</v>
      </c>
      <c r="G43" s="78">
        <v>214260</v>
      </c>
      <c r="H43" s="78"/>
    </row>
    <row r="44" spans="1:8" ht="22.5" customHeight="1">
      <c r="A44" s="159" t="s">
        <v>208</v>
      </c>
      <c r="B44" s="75"/>
      <c r="C44" s="75"/>
      <c r="D44" s="75"/>
      <c r="E44" s="76"/>
      <c r="F44" s="97">
        <v>522000</v>
      </c>
      <c r="G44" s="78">
        <v>388340</v>
      </c>
      <c r="H44" s="78"/>
    </row>
    <row r="45" spans="1:8" ht="22.5" customHeight="1">
      <c r="A45" s="159" t="s">
        <v>45</v>
      </c>
      <c r="B45" s="75"/>
      <c r="C45" s="75"/>
      <c r="D45" s="75"/>
      <c r="E45" s="76"/>
      <c r="F45" s="97">
        <v>220400</v>
      </c>
      <c r="G45" s="78">
        <v>25585</v>
      </c>
      <c r="H45" s="78"/>
    </row>
    <row r="46" spans="1:8" ht="22.5" customHeight="1">
      <c r="A46" s="159" t="s">
        <v>46</v>
      </c>
      <c r="B46" s="75"/>
      <c r="C46" s="75"/>
      <c r="D46" s="75"/>
      <c r="E46" s="76"/>
      <c r="F46" s="97">
        <v>220600</v>
      </c>
      <c r="G46" s="78">
        <v>204280</v>
      </c>
      <c r="H46" s="78"/>
    </row>
    <row r="47" spans="1:8" ht="22.5" customHeight="1">
      <c r="A47" s="159" t="s">
        <v>48</v>
      </c>
      <c r="B47" s="75"/>
      <c r="C47" s="75"/>
      <c r="D47" s="75"/>
      <c r="E47" s="76"/>
      <c r="F47" s="97">
        <v>531000</v>
      </c>
      <c r="G47" s="78">
        <v>30769</v>
      </c>
      <c r="H47" s="78"/>
    </row>
    <row r="48" spans="1:8" ht="22.5" customHeight="1">
      <c r="A48" s="159" t="s">
        <v>52</v>
      </c>
      <c r="B48" s="75"/>
      <c r="C48" s="75"/>
      <c r="D48" s="75"/>
      <c r="E48" s="76"/>
      <c r="F48" s="97">
        <v>532000</v>
      </c>
      <c r="G48" s="78">
        <v>57850</v>
      </c>
      <c r="H48" s="78"/>
    </row>
    <row r="49" spans="1:8" ht="22.5" customHeight="1">
      <c r="A49" s="159" t="s">
        <v>50</v>
      </c>
      <c r="B49" s="75"/>
      <c r="C49" s="75"/>
      <c r="D49" s="75"/>
      <c r="E49" s="76"/>
      <c r="F49" s="97">
        <v>533000</v>
      </c>
      <c r="G49" s="78">
        <v>122845.42</v>
      </c>
      <c r="H49" s="78"/>
    </row>
    <row r="50" spans="1:10" ht="22.5" customHeight="1">
      <c r="A50" s="159" t="s">
        <v>47</v>
      </c>
      <c r="B50" s="75"/>
      <c r="C50" s="75"/>
      <c r="D50" s="75"/>
      <c r="E50" s="76"/>
      <c r="F50" s="97">
        <v>534000</v>
      </c>
      <c r="G50" s="78">
        <v>26488.73</v>
      </c>
      <c r="H50" s="78"/>
      <c r="J50" s="91">
        <f>SUM(G43:G51)</f>
        <v>1582218.1500000001</v>
      </c>
    </row>
    <row r="51" spans="1:8" ht="22.5" customHeight="1">
      <c r="A51" s="686" t="s">
        <v>49</v>
      </c>
      <c r="B51" s="687"/>
      <c r="C51" s="687"/>
      <c r="D51" s="687"/>
      <c r="E51" s="688"/>
      <c r="F51" s="97">
        <v>560000</v>
      </c>
      <c r="G51" s="78">
        <v>511800</v>
      </c>
      <c r="H51" s="78"/>
    </row>
    <row r="52" spans="1:8" ht="22.5" customHeight="1">
      <c r="A52" s="173" t="s">
        <v>70</v>
      </c>
      <c r="B52" s="86"/>
      <c r="C52" s="86"/>
      <c r="D52" s="86"/>
      <c r="E52" s="87"/>
      <c r="F52" s="97">
        <v>541000</v>
      </c>
      <c r="G52" s="78"/>
      <c r="H52" s="78"/>
    </row>
    <row r="53" spans="1:8" ht="22.5" customHeight="1">
      <c r="A53" s="173" t="s">
        <v>53</v>
      </c>
      <c r="B53" s="86"/>
      <c r="C53" s="86"/>
      <c r="D53" s="86"/>
      <c r="E53" s="87"/>
      <c r="F53" s="97">
        <v>542000</v>
      </c>
      <c r="G53" s="78"/>
      <c r="H53" s="78"/>
    </row>
    <row r="54" spans="1:8" ht="22.5" customHeight="1">
      <c r="A54" s="173" t="s">
        <v>176</v>
      </c>
      <c r="B54" s="86"/>
      <c r="C54" s="86"/>
      <c r="D54" s="86"/>
      <c r="E54" s="86"/>
      <c r="F54" s="263" t="s">
        <v>221</v>
      </c>
      <c r="G54" s="78"/>
      <c r="H54" s="78"/>
    </row>
    <row r="55" spans="1:8" ht="22.5" customHeight="1">
      <c r="A55" s="686" t="s">
        <v>54</v>
      </c>
      <c r="B55" s="687"/>
      <c r="C55" s="86"/>
      <c r="D55" s="86"/>
      <c r="E55" s="86"/>
      <c r="F55" s="263" t="s">
        <v>215</v>
      </c>
      <c r="G55" s="266">
        <v>7710</v>
      </c>
      <c r="H55" s="78"/>
    </row>
    <row r="56" spans="1:8" ht="22.5" customHeight="1">
      <c r="A56" s="686" t="s">
        <v>133</v>
      </c>
      <c r="B56" s="687"/>
      <c r="C56" s="86"/>
      <c r="D56" s="86"/>
      <c r="E56" s="86"/>
      <c r="F56" s="263" t="s">
        <v>216</v>
      </c>
      <c r="G56" s="534">
        <v>619300</v>
      </c>
      <c r="H56" s="78"/>
    </row>
    <row r="57" spans="1:8" ht="22.5" customHeight="1">
      <c r="A57" s="173" t="s">
        <v>185</v>
      </c>
      <c r="B57" s="86"/>
      <c r="C57" s="86"/>
      <c r="D57" s="86"/>
      <c r="E57" s="86"/>
      <c r="F57" s="263" t="s">
        <v>221</v>
      </c>
      <c r="G57" s="266"/>
      <c r="H57" s="78"/>
    </row>
    <row r="58" spans="1:8" ht="22.5" customHeight="1">
      <c r="A58" s="156" t="s">
        <v>120</v>
      </c>
      <c r="B58" s="86"/>
      <c r="C58" s="86"/>
      <c r="D58" s="86"/>
      <c r="E58" s="86"/>
      <c r="F58" s="263" t="s">
        <v>219</v>
      </c>
      <c r="G58" s="266">
        <v>274.43</v>
      </c>
      <c r="H58" s="78"/>
    </row>
    <row r="59" spans="1:8" ht="22.5" customHeight="1">
      <c r="A59" s="173" t="s">
        <v>121</v>
      </c>
      <c r="B59" s="86"/>
      <c r="C59" s="86"/>
      <c r="D59" s="86"/>
      <c r="E59" s="86"/>
      <c r="F59" s="97">
        <v>230199</v>
      </c>
      <c r="G59" s="266">
        <v>10000</v>
      </c>
      <c r="H59" s="78"/>
    </row>
    <row r="60" spans="1:8" ht="22.5" customHeight="1">
      <c r="A60" s="173" t="s">
        <v>344</v>
      </c>
      <c r="B60" s="86"/>
      <c r="C60" s="83" t="s">
        <v>237</v>
      </c>
      <c r="D60" s="75"/>
      <c r="E60" s="86"/>
      <c r="F60" s="97"/>
      <c r="G60" s="266">
        <v>113940</v>
      </c>
      <c r="H60" s="78"/>
    </row>
    <row r="61" spans="1:8" ht="22.5" customHeight="1">
      <c r="A61" s="173"/>
      <c r="B61" s="86"/>
      <c r="C61" s="83" t="s">
        <v>523</v>
      </c>
      <c r="D61" s="75"/>
      <c r="E61" s="86"/>
      <c r="F61" s="97"/>
      <c r="G61" s="266">
        <v>24135</v>
      </c>
      <c r="H61" s="78"/>
    </row>
    <row r="62" spans="1:8" ht="22.5" customHeight="1">
      <c r="A62" s="173" t="s">
        <v>131</v>
      </c>
      <c r="B62" s="86"/>
      <c r="C62" s="83" t="s">
        <v>351</v>
      </c>
      <c r="D62" s="75"/>
      <c r="E62" s="75"/>
      <c r="F62" s="263" t="s">
        <v>219</v>
      </c>
      <c r="G62" s="266"/>
      <c r="H62" s="78">
        <v>993.69</v>
      </c>
    </row>
    <row r="63" spans="1:8" ht="22.5" customHeight="1">
      <c r="A63" s="173"/>
      <c r="B63" s="86"/>
      <c r="C63" s="83" t="s">
        <v>526</v>
      </c>
      <c r="D63" s="75"/>
      <c r="E63" s="75"/>
      <c r="F63" s="263"/>
      <c r="G63" s="266"/>
      <c r="H63" s="78">
        <v>4626</v>
      </c>
    </row>
    <row r="64" spans="1:8" ht="22.5" customHeight="1">
      <c r="A64" s="173"/>
      <c r="B64" s="86"/>
      <c r="C64" s="83" t="s">
        <v>525</v>
      </c>
      <c r="D64" s="75"/>
      <c r="E64" s="75"/>
      <c r="F64" s="263"/>
      <c r="G64" s="266"/>
      <c r="H64" s="78">
        <v>11425</v>
      </c>
    </row>
    <row r="65" spans="1:8" ht="22.5" customHeight="1">
      <c r="A65" s="173" t="s">
        <v>94</v>
      </c>
      <c r="B65" s="86"/>
      <c r="C65" s="96" t="s">
        <v>96</v>
      </c>
      <c r="D65" s="86"/>
      <c r="E65" s="86"/>
      <c r="F65" s="97">
        <v>110203</v>
      </c>
      <c r="G65" s="267"/>
      <c r="H65" s="78">
        <v>1239593.38</v>
      </c>
    </row>
    <row r="66" spans="1:8" ht="22.5" customHeight="1">
      <c r="A66" s="174" t="s">
        <v>95</v>
      </c>
      <c r="B66" s="86"/>
      <c r="C66" s="96" t="s">
        <v>97</v>
      </c>
      <c r="D66" s="75"/>
      <c r="E66" s="75"/>
      <c r="F66" s="97">
        <v>110203</v>
      </c>
      <c r="G66" s="268"/>
      <c r="H66" s="175">
        <v>1100939.51</v>
      </c>
    </row>
    <row r="67" spans="1:8" ht="22.5" customHeight="1" thickBot="1">
      <c r="A67" s="510"/>
      <c r="B67" s="511"/>
      <c r="C67" s="108"/>
      <c r="D67" s="108"/>
      <c r="E67" s="109"/>
      <c r="F67" s="110"/>
      <c r="G67" s="111">
        <f>SUM(G42:G66)</f>
        <v>2357577.5800000005</v>
      </c>
      <c r="H67" s="508">
        <f>SUM(H42:H66)</f>
        <v>2357577.58</v>
      </c>
    </row>
    <row r="68" spans="1:10" ht="22.5" customHeight="1" thickTop="1">
      <c r="A68" s="112" t="s">
        <v>193</v>
      </c>
      <c r="B68" s="113"/>
      <c r="C68" s="114"/>
      <c r="D68" s="114"/>
      <c r="E68" s="114"/>
      <c r="F68" s="114"/>
      <c r="G68" s="114"/>
      <c r="H68" s="176"/>
      <c r="J68" s="91">
        <f>G67-H67</f>
        <v>0</v>
      </c>
    </row>
    <row r="69" spans="3:8" ht="22.5" customHeight="1">
      <c r="C69" s="115"/>
      <c r="D69" s="115"/>
      <c r="E69" s="115"/>
      <c r="F69" s="115"/>
      <c r="G69" s="115"/>
      <c r="H69" s="504"/>
    </row>
    <row r="70" spans="1:8" ht="22.5" customHeight="1">
      <c r="A70" s="681" t="s">
        <v>524</v>
      </c>
      <c r="B70" s="682"/>
      <c r="C70" s="682"/>
      <c r="D70" s="682"/>
      <c r="E70" s="682"/>
      <c r="F70" s="682"/>
      <c r="G70" s="682"/>
      <c r="H70" s="683"/>
    </row>
    <row r="71" spans="1:8" ht="22.5" customHeight="1">
      <c r="A71" s="116" t="s">
        <v>39</v>
      </c>
      <c r="B71" s="117"/>
      <c r="C71" s="118"/>
      <c r="D71" s="117" t="s">
        <v>40</v>
      </c>
      <c r="E71" s="117"/>
      <c r="F71" s="118"/>
      <c r="G71" s="116" t="s">
        <v>41</v>
      </c>
      <c r="H71" s="177"/>
    </row>
    <row r="72" spans="1:8" ht="22.5" customHeight="1">
      <c r="A72" s="74"/>
      <c r="B72" s="114"/>
      <c r="C72" s="119"/>
      <c r="D72" s="114"/>
      <c r="E72" s="114"/>
      <c r="F72" s="119"/>
      <c r="G72" s="74"/>
      <c r="H72" s="178"/>
    </row>
    <row r="73" spans="1:8" ht="22.5" customHeight="1">
      <c r="A73" s="678" t="s">
        <v>452</v>
      </c>
      <c r="B73" s="679"/>
      <c r="C73" s="680"/>
      <c r="D73" s="678" t="s">
        <v>364</v>
      </c>
      <c r="E73" s="679"/>
      <c r="F73" s="680"/>
      <c r="G73" s="678" t="str">
        <f>A73</f>
        <v>(นางสาวรัชนี  เผือกไธสง)</v>
      </c>
      <c r="H73" s="680"/>
    </row>
    <row r="74" spans="1:8" ht="22.5" customHeight="1">
      <c r="A74" s="681" t="s">
        <v>453</v>
      </c>
      <c r="B74" s="682"/>
      <c r="C74" s="683"/>
      <c r="D74" s="681" t="s">
        <v>160</v>
      </c>
      <c r="E74" s="682"/>
      <c r="F74" s="683"/>
      <c r="G74" s="681" t="str">
        <f>A74</f>
        <v>นักวิชการเงินและบัญชี</v>
      </c>
      <c r="H74" s="683"/>
    </row>
    <row r="75" spans="1:8" ht="22.5" customHeight="1">
      <c r="A75" s="66"/>
      <c r="B75" s="66"/>
      <c r="C75" s="66"/>
      <c r="D75" s="66"/>
      <c r="E75" s="66"/>
      <c r="F75" s="66"/>
      <c r="G75" s="684" t="s">
        <v>593</v>
      </c>
      <c r="H75" s="684"/>
    </row>
    <row r="76" spans="1:8" ht="22.5" customHeight="1">
      <c r="A76" s="684" t="s">
        <v>43</v>
      </c>
      <c r="B76" s="684"/>
      <c r="C76" s="684"/>
      <c r="D76" s="684"/>
      <c r="E76" s="684"/>
      <c r="F76" s="684"/>
      <c r="G76" s="684" t="s">
        <v>592</v>
      </c>
      <c r="H76" s="684"/>
    </row>
    <row r="77" spans="1:8" ht="22.5" customHeight="1">
      <c r="A77" s="66" t="s">
        <v>34</v>
      </c>
      <c r="B77" s="66"/>
      <c r="C77" s="66"/>
      <c r="D77" s="66"/>
      <c r="E77" s="66"/>
      <c r="F77" s="66"/>
      <c r="G77" s="66"/>
      <c r="H77" s="169"/>
    </row>
    <row r="78" spans="1:8" ht="22.5" customHeight="1">
      <c r="A78" s="685" t="s">
        <v>35</v>
      </c>
      <c r="B78" s="685"/>
      <c r="C78" s="685"/>
      <c r="D78" s="685"/>
      <c r="E78" s="685"/>
      <c r="F78" s="67" t="s">
        <v>36</v>
      </c>
      <c r="G78" s="67" t="s">
        <v>37</v>
      </c>
      <c r="H78" s="170" t="s">
        <v>38</v>
      </c>
    </row>
    <row r="79" spans="1:8" ht="22.5" customHeight="1">
      <c r="A79" s="171" t="s">
        <v>44</v>
      </c>
      <c r="B79" s="69"/>
      <c r="C79" s="69"/>
      <c r="D79" s="69"/>
      <c r="E79" s="70"/>
      <c r="F79" s="172">
        <v>510000</v>
      </c>
      <c r="G79" s="162">
        <v>167518</v>
      </c>
      <c r="H79" s="72"/>
    </row>
    <row r="80" spans="1:8" ht="22.5" customHeight="1">
      <c r="A80" s="159" t="s">
        <v>207</v>
      </c>
      <c r="B80" s="75"/>
      <c r="C80" s="75"/>
      <c r="D80" s="75"/>
      <c r="E80" s="76"/>
      <c r="F80" s="97">
        <v>521000</v>
      </c>
      <c r="G80" s="78">
        <v>214260</v>
      </c>
      <c r="H80" s="78"/>
    </row>
    <row r="81" spans="1:8" ht="22.5" customHeight="1">
      <c r="A81" s="159" t="s">
        <v>208</v>
      </c>
      <c r="B81" s="75"/>
      <c r="C81" s="75"/>
      <c r="D81" s="75"/>
      <c r="E81" s="76"/>
      <c r="F81" s="97">
        <v>522000</v>
      </c>
      <c r="G81" s="78">
        <v>388340</v>
      </c>
      <c r="H81" s="78"/>
    </row>
    <row r="82" spans="1:8" ht="22.5" customHeight="1">
      <c r="A82" s="159" t="s">
        <v>45</v>
      </c>
      <c r="B82" s="75"/>
      <c r="C82" s="75"/>
      <c r="D82" s="75"/>
      <c r="E82" s="76"/>
      <c r="F82" s="97">
        <v>220400</v>
      </c>
      <c r="G82" s="78">
        <v>12285</v>
      </c>
      <c r="H82" s="78"/>
    </row>
    <row r="83" spans="1:8" ht="22.5" customHeight="1">
      <c r="A83" s="159" t="s">
        <v>46</v>
      </c>
      <c r="B83" s="75"/>
      <c r="C83" s="75"/>
      <c r="D83" s="75"/>
      <c r="E83" s="76"/>
      <c r="F83" s="97">
        <v>220600</v>
      </c>
      <c r="G83" s="78">
        <v>191995</v>
      </c>
      <c r="H83" s="78"/>
    </row>
    <row r="84" spans="1:8" ht="22.5" customHeight="1">
      <c r="A84" s="159" t="s">
        <v>48</v>
      </c>
      <c r="B84" s="75"/>
      <c r="C84" s="75"/>
      <c r="D84" s="75"/>
      <c r="E84" s="76"/>
      <c r="F84" s="97">
        <v>531000</v>
      </c>
      <c r="G84" s="78">
        <v>25650</v>
      </c>
      <c r="H84" s="78"/>
    </row>
    <row r="85" spans="1:8" ht="22.5" customHeight="1">
      <c r="A85" s="159" t="s">
        <v>52</v>
      </c>
      <c r="B85" s="75"/>
      <c r="C85" s="75"/>
      <c r="D85" s="75"/>
      <c r="E85" s="76"/>
      <c r="F85" s="97">
        <v>532000</v>
      </c>
      <c r="G85" s="78">
        <v>246927</v>
      </c>
      <c r="H85" s="78"/>
    </row>
    <row r="86" spans="1:8" ht="22.5" customHeight="1">
      <c r="A86" s="159" t="s">
        <v>50</v>
      </c>
      <c r="B86" s="75"/>
      <c r="C86" s="75"/>
      <c r="D86" s="75"/>
      <c r="E86" s="76"/>
      <c r="F86" s="97">
        <v>533000</v>
      </c>
      <c r="G86" s="78">
        <v>156270</v>
      </c>
      <c r="H86" s="78"/>
    </row>
    <row r="87" spans="1:10" ht="22.5" customHeight="1">
      <c r="A87" s="159" t="s">
        <v>47</v>
      </c>
      <c r="B87" s="75"/>
      <c r="C87" s="75"/>
      <c r="D87" s="75"/>
      <c r="E87" s="76"/>
      <c r="F87" s="97">
        <v>534000</v>
      </c>
      <c r="G87" s="78">
        <v>23775.87</v>
      </c>
      <c r="H87" s="78"/>
      <c r="J87" s="91">
        <f>SUM(G79:G88)</f>
        <v>1427020.87</v>
      </c>
    </row>
    <row r="88" spans="1:8" ht="22.5" customHeight="1">
      <c r="A88" s="686" t="s">
        <v>49</v>
      </c>
      <c r="B88" s="687"/>
      <c r="C88" s="687"/>
      <c r="D88" s="687"/>
      <c r="E88" s="688"/>
      <c r="F88" s="97">
        <v>560000</v>
      </c>
      <c r="G88" s="78">
        <v>0</v>
      </c>
      <c r="H88" s="78"/>
    </row>
    <row r="89" spans="1:8" ht="22.5" customHeight="1">
      <c r="A89" s="173" t="s">
        <v>70</v>
      </c>
      <c r="B89" s="86"/>
      <c r="C89" s="86"/>
      <c r="D89" s="86"/>
      <c r="E89" s="87"/>
      <c r="F89" s="97">
        <v>541000</v>
      </c>
      <c r="G89" s="78">
        <v>0</v>
      </c>
      <c r="H89" s="78"/>
    </row>
    <row r="90" spans="1:8" ht="22.5" customHeight="1">
      <c r="A90" s="173" t="s">
        <v>53</v>
      </c>
      <c r="B90" s="86"/>
      <c r="C90" s="86"/>
      <c r="D90" s="86"/>
      <c r="E90" s="87"/>
      <c r="F90" s="97">
        <v>542000</v>
      </c>
      <c r="G90" s="78">
        <v>0</v>
      </c>
      <c r="H90" s="78"/>
    </row>
    <row r="91" spans="1:8" ht="22.5" customHeight="1">
      <c r="A91" s="686" t="s">
        <v>54</v>
      </c>
      <c r="B91" s="687"/>
      <c r="C91" s="86"/>
      <c r="D91" s="86"/>
      <c r="E91" s="86"/>
      <c r="F91" s="263" t="s">
        <v>215</v>
      </c>
      <c r="G91" s="266">
        <v>112872</v>
      </c>
      <c r="H91" s="78"/>
    </row>
    <row r="92" spans="1:8" ht="22.5" customHeight="1">
      <c r="A92" s="686" t="s">
        <v>133</v>
      </c>
      <c r="B92" s="687"/>
      <c r="C92" s="86"/>
      <c r="D92" s="86"/>
      <c r="E92" s="86"/>
      <c r="F92" s="263" t="s">
        <v>216</v>
      </c>
      <c r="G92" s="534">
        <v>24135</v>
      </c>
      <c r="H92" s="78"/>
    </row>
    <row r="93" spans="1:8" ht="22.5" customHeight="1">
      <c r="A93" s="156" t="s">
        <v>120</v>
      </c>
      <c r="B93" s="86"/>
      <c r="C93" s="86"/>
      <c r="D93" s="86"/>
      <c r="E93" s="86"/>
      <c r="F93" s="263" t="s">
        <v>219</v>
      </c>
      <c r="G93" s="266">
        <v>993.69</v>
      </c>
      <c r="H93" s="78"/>
    </row>
    <row r="94" spans="1:8" ht="22.5" customHeight="1">
      <c r="A94" s="173" t="s">
        <v>121</v>
      </c>
      <c r="B94" s="86"/>
      <c r="C94" s="86"/>
      <c r="D94" s="86"/>
      <c r="E94" s="86"/>
      <c r="F94" s="97">
        <v>230199</v>
      </c>
      <c r="G94" s="266">
        <v>6120</v>
      </c>
      <c r="H94" s="78"/>
    </row>
    <row r="95" spans="1:8" ht="22.5" customHeight="1">
      <c r="A95" s="173" t="s">
        <v>344</v>
      </c>
      <c r="B95" s="86"/>
      <c r="C95" s="83" t="s">
        <v>237</v>
      </c>
      <c r="D95" s="75"/>
      <c r="E95" s="86"/>
      <c r="F95" s="97"/>
      <c r="G95" s="266">
        <v>101970</v>
      </c>
      <c r="H95" s="78"/>
    </row>
    <row r="96" spans="1:8" ht="22.5" customHeight="1">
      <c r="A96" s="173"/>
      <c r="B96" s="86"/>
      <c r="C96" s="83" t="s">
        <v>606</v>
      </c>
      <c r="D96" s="75"/>
      <c r="E96" s="86"/>
      <c r="F96" s="97"/>
      <c r="G96" s="266">
        <v>502400</v>
      </c>
      <c r="H96" s="78"/>
    </row>
    <row r="97" spans="1:8" ht="22.5" customHeight="1">
      <c r="A97" s="173"/>
      <c r="B97" s="86"/>
      <c r="C97" s="83" t="s">
        <v>607</v>
      </c>
      <c r="D97" s="75"/>
      <c r="E97" s="86"/>
      <c r="F97" s="97"/>
      <c r="G97" s="266">
        <v>111500</v>
      </c>
      <c r="H97" s="78"/>
    </row>
    <row r="98" spans="1:8" ht="22.5" customHeight="1">
      <c r="A98" s="173"/>
      <c r="B98" s="86"/>
      <c r="C98" s="83" t="s">
        <v>608</v>
      </c>
      <c r="D98" s="75"/>
      <c r="E98" s="86"/>
      <c r="F98" s="97"/>
      <c r="G98" s="266">
        <v>1500</v>
      </c>
      <c r="H98" s="78"/>
    </row>
    <row r="99" spans="1:8" ht="22.5" customHeight="1">
      <c r="A99" s="173" t="s">
        <v>131</v>
      </c>
      <c r="B99" s="86"/>
      <c r="C99" s="83" t="s">
        <v>351</v>
      </c>
      <c r="D99" s="75"/>
      <c r="E99" s="75"/>
      <c r="F99" s="263" t="s">
        <v>219</v>
      </c>
      <c r="G99" s="266"/>
      <c r="H99" s="78">
        <v>2554.39</v>
      </c>
    </row>
    <row r="100" spans="1:8" ht="22.5" customHeight="1">
      <c r="A100" s="173"/>
      <c r="B100" s="86"/>
      <c r="C100" s="83" t="s">
        <v>526</v>
      </c>
      <c r="D100" s="75"/>
      <c r="E100" s="75"/>
      <c r="F100" s="263"/>
      <c r="G100" s="266">
        <v>4626</v>
      </c>
      <c r="H100" s="78">
        <v>5256</v>
      </c>
    </row>
    <row r="101" spans="1:8" ht="22.5" customHeight="1">
      <c r="A101" s="173"/>
      <c r="B101" s="86"/>
      <c r="C101" s="83" t="s">
        <v>525</v>
      </c>
      <c r="D101" s="75"/>
      <c r="E101" s="75"/>
      <c r="F101" s="263"/>
      <c r="G101" s="266">
        <v>11425</v>
      </c>
      <c r="H101" s="78">
        <v>9604</v>
      </c>
    </row>
    <row r="102" spans="1:8" ht="22.5" customHeight="1">
      <c r="A102" s="173"/>
      <c r="B102" s="86"/>
      <c r="C102" s="83" t="s">
        <v>664</v>
      </c>
      <c r="D102" s="75"/>
      <c r="E102" s="75"/>
      <c r="F102" s="263"/>
      <c r="G102" s="266">
        <v>1207</v>
      </c>
      <c r="H102" s="78">
        <v>1207</v>
      </c>
    </row>
    <row r="103" spans="1:8" ht="22.5" customHeight="1">
      <c r="A103" s="173" t="s">
        <v>94</v>
      </c>
      <c r="B103" s="86"/>
      <c r="C103" s="96" t="s">
        <v>96</v>
      </c>
      <c r="D103" s="86"/>
      <c r="E103" s="86"/>
      <c r="F103" s="97">
        <v>110203</v>
      </c>
      <c r="G103" s="267"/>
      <c r="H103" s="78">
        <f>จ่ายจากแบงค์!B45</f>
        <v>799041.8899999999</v>
      </c>
    </row>
    <row r="104" spans="1:8" ht="22.5" customHeight="1">
      <c r="A104" s="174" t="s">
        <v>95</v>
      </c>
      <c r="B104" s="86"/>
      <c r="C104" s="96" t="s">
        <v>97</v>
      </c>
      <c r="D104" s="75"/>
      <c r="E104" s="75"/>
      <c r="F104" s="97">
        <v>110203</v>
      </c>
      <c r="G104" s="268"/>
      <c r="H104" s="175">
        <f>จ่ายจากแบงค์!C45</f>
        <v>1488106.28</v>
      </c>
    </row>
    <row r="105" spans="1:8" ht="22.5" customHeight="1" thickBot="1">
      <c r="A105" s="510"/>
      <c r="B105" s="511"/>
      <c r="C105" s="108"/>
      <c r="D105" s="108"/>
      <c r="E105" s="109"/>
      <c r="F105" s="110"/>
      <c r="G105" s="111">
        <f>SUM(G79:G104)</f>
        <v>2305769.56</v>
      </c>
      <c r="H105" s="508">
        <f>SUM(H79:H104)</f>
        <v>2305769.56</v>
      </c>
    </row>
    <row r="106" spans="1:10" ht="22.5" customHeight="1" thickTop="1">
      <c r="A106" s="112" t="s">
        <v>193</v>
      </c>
      <c r="B106" s="113"/>
      <c r="C106" s="114"/>
      <c r="D106" s="114"/>
      <c r="E106" s="114"/>
      <c r="F106" s="114"/>
      <c r="G106" s="114"/>
      <c r="H106" s="176"/>
      <c r="J106" s="91">
        <f>G105-H105</f>
        <v>0</v>
      </c>
    </row>
    <row r="107" spans="1:8" ht="22.5" customHeight="1">
      <c r="A107" s="681" t="s">
        <v>594</v>
      </c>
      <c r="B107" s="682"/>
      <c r="C107" s="682"/>
      <c r="D107" s="682"/>
      <c r="E107" s="682"/>
      <c r="F107" s="682"/>
      <c r="G107" s="682"/>
      <c r="H107" s="683"/>
    </row>
    <row r="108" spans="1:8" ht="22.5" customHeight="1">
      <c r="A108" s="116" t="s">
        <v>39</v>
      </c>
      <c r="B108" s="117"/>
      <c r="C108" s="118"/>
      <c r="D108" s="117" t="s">
        <v>40</v>
      </c>
      <c r="E108" s="117"/>
      <c r="F108" s="118"/>
      <c r="G108" s="116" t="s">
        <v>41</v>
      </c>
      <c r="H108" s="177"/>
    </row>
    <row r="109" spans="1:8" ht="22.5" customHeight="1">
      <c r="A109" s="74"/>
      <c r="B109" s="114"/>
      <c r="C109" s="119"/>
      <c r="D109" s="114"/>
      <c r="E109" s="114"/>
      <c r="F109" s="119"/>
      <c r="G109" s="74"/>
      <c r="H109" s="178"/>
    </row>
    <row r="110" spans="1:8" ht="22.5" customHeight="1">
      <c r="A110" s="678" t="s">
        <v>452</v>
      </c>
      <c r="B110" s="679"/>
      <c r="C110" s="680"/>
      <c r="D110" s="678" t="s">
        <v>364</v>
      </c>
      <c r="E110" s="679"/>
      <c r="F110" s="680"/>
      <c r="G110" s="678" t="str">
        <f>A110</f>
        <v>(นางสาวรัชนี  เผือกไธสง)</v>
      </c>
      <c r="H110" s="680"/>
    </row>
    <row r="111" spans="1:8" ht="22.5" customHeight="1">
      <c r="A111" s="681" t="s">
        <v>453</v>
      </c>
      <c r="B111" s="682"/>
      <c r="C111" s="683"/>
      <c r="D111" s="681" t="s">
        <v>160</v>
      </c>
      <c r="E111" s="682"/>
      <c r="F111" s="683"/>
      <c r="G111" s="681" t="str">
        <f>A111</f>
        <v>นักวิชการเงินและบัญชี</v>
      </c>
      <c r="H111" s="683"/>
    </row>
    <row r="112" spans="1:8" ht="22.5" customHeight="1">
      <c r="A112" s="66"/>
      <c r="B112" s="66"/>
      <c r="C112" s="66"/>
      <c r="D112" s="66"/>
      <c r="E112" s="66"/>
      <c r="F112" s="66"/>
      <c r="G112" s="684" t="s">
        <v>663</v>
      </c>
      <c r="H112" s="684"/>
    </row>
    <row r="113" spans="1:8" ht="22.5" customHeight="1">
      <c r="A113" s="684" t="s">
        <v>43</v>
      </c>
      <c r="B113" s="684"/>
      <c r="C113" s="684"/>
      <c r="D113" s="684"/>
      <c r="E113" s="684"/>
      <c r="F113" s="684"/>
      <c r="G113" s="684" t="s">
        <v>662</v>
      </c>
      <c r="H113" s="684"/>
    </row>
    <row r="114" spans="1:8" ht="22.5" customHeight="1">
      <c r="A114" s="66" t="s">
        <v>34</v>
      </c>
      <c r="B114" s="66"/>
      <c r="C114" s="66"/>
      <c r="D114" s="66"/>
      <c r="E114" s="66"/>
      <c r="F114" s="66"/>
      <c r="G114" s="66"/>
      <c r="H114" s="169"/>
    </row>
    <row r="115" spans="1:8" ht="22.5" customHeight="1">
      <c r="A115" s="685" t="s">
        <v>35</v>
      </c>
      <c r="B115" s="685"/>
      <c r="C115" s="685"/>
      <c r="D115" s="685"/>
      <c r="E115" s="685"/>
      <c r="F115" s="67" t="s">
        <v>36</v>
      </c>
      <c r="G115" s="67" t="s">
        <v>37</v>
      </c>
      <c r="H115" s="170" t="s">
        <v>38</v>
      </c>
    </row>
    <row r="116" spans="1:8" ht="22.5" customHeight="1">
      <c r="A116" s="171" t="s">
        <v>44</v>
      </c>
      <c r="B116" s="69"/>
      <c r="C116" s="69"/>
      <c r="D116" s="69"/>
      <c r="E116" s="70"/>
      <c r="F116" s="172">
        <v>510000</v>
      </c>
      <c r="G116" s="162">
        <f>84110+0.09</f>
        <v>84110.09</v>
      </c>
      <c r="H116" s="72"/>
    </row>
    <row r="117" spans="1:8" ht="22.5" customHeight="1">
      <c r="A117" s="159" t="s">
        <v>207</v>
      </c>
      <c r="B117" s="75"/>
      <c r="C117" s="75"/>
      <c r="D117" s="75"/>
      <c r="E117" s="76"/>
      <c r="F117" s="97">
        <v>521000</v>
      </c>
      <c r="G117" s="78">
        <v>214260</v>
      </c>
      <c r="H117" s="78"/>
    </row>
    <row r="118" spans="1:8" ht="22.5" customHeight="1">
      <c r="A118" s="159" t="s">
        <v>208</v>
      </c>
      <c r="B118" s="75"/>
      <c r="C118" s="75"/>
      <c r="D118" s="75"/>
      <c r="E118" s="76"/>
      <c r="F118" s="97">
        <v>522000</v>
      </c>
      <c r="G118" s="78">
        <v>388340</v>
      </c>
      <c r="H118" s="78"/>
    </row>
    <row r="119" spans="1:8" ht="22.5" customHeight="1">
      <c r="A119" s="159" t="s">
        <v>45</v>
      </c>
      <c r="B119" s="75"/>
      <c r="C119" s="75"/>
      <c r="D119" s="75"/>
      <c r="E119" s="76"/>
      <c r="F119" s="97">
        <v>220400</v>
      </c>
      <c r="G119" s="78">
        <v>12285</v>
      </c>
      <c r="H119" s="78"/>
    </row>
    <row r="120" spans="1:8" ht="22.5" customHeight="1">
      <c r="A120" s="159" t="s">
        <v>46</v>
      </c>
      <c r="B120" s="75"/>
      <c r="C120" s="75"/>
      <c r="D120" s="75"/>
      <c r="E120" s="76"/>
      <c r="F120" s="97">
        <v>220600</v>
      </c>
      <c r="G120" s="78">
        <v>191995</v>
      </c>
      <c r="H120" s="78"/>
    </row>
    <row r="121" spans="1:8" ht="22.5" customHeight="1">
      <c r="A121" s="159" t="s">
        <v>48</v>
      </c>
      <c r="B121" s="75"/>
      <c r="C121" s="75"/>
      <c r="D121" s="75"/>
      <c r="E121" s="76"/>
      <c r="F121" s="97">
        <v>531000</v>
      </c>
      <c r="G121" s="78">
        <v>25650</v>
      </c>
      <c r="H121" s="78"/>
    </row>
    <row r="122" spans="1:8" ht="22.5" customHeight="1">
      <c r="A122" s="159" t="s">
        <v>52</v>
      </c>
      <c r="B122" s="75"/>
      <c r="C122" s="75"/>
      <c r="D122" s="75"/>
      <c r="E122" s="76"/>
      <c r="F122" s="97">
        <v>532000</v>
      </c>
      <c r="G122" s="78">
        <v>7060</v>
      </c>
      <c r="H122" s="78"/>
    </row>
    <row r="123" spans="1:8" ht="22.5" customHeight="1">
      <c r="A123" s="159" t="s">
        <v>50</v>
      </c>
      <c r="B123" s="75"/>
      <c r="C123" s="75"/>
      <c r="D123" s="75"/>
      <c r="E123" s="76"/>
      <c r="F123" s="97">
        <v>533000</v>
      </c>
      <c r="G123" s="78">
        <v>55598</v>
      </c>
      <c r="H123" s="78"/>
    </row>
    <row r="124" spans="1:10" ht="22.5" customHeight="1">
      <c r="A124" s="159" t="s">
        <v>47</v>
      </c>
      <c r="B124" s="75"/>
      <c r="C124" s="75"/>
      <c r="D124" s="75"/>
      <c r="E124" s="76"/>
      <c r="F124" s="97">
        <v>534000</v>
      </c>
      <c r="G124" s="78">
        <v>19898.62</v>
      </c>
      <c r="H124" s="78"/>
      <c r="J124" s="91">
        <f>SUM(G116:G127)</f>
        <v>1092654.71</v>
      </c>
    </row>
    <row r="125" spans="1:8" ht="22.5" customHeight="1">
      <c r="A125" s="686" t="s">
        <v>49</v>
      </c>
      <c r="B125" s="687"/>
      <c r="C125" s="687"/>
      <c r="D125" s="687"/>
      <c r="E125" s="688"/>
      <c r="F125" s="97">
        <v>560000</v>
      </c>
      <c r="G125" s="78"/>
      <c r="H125" s="78"/>
    </row>
    <row r="126" spans="1:8" ht="22.5" customHeight="1">
      <c r="A126" s="173" t="s">
        <v>70</v>
      </c>
      <c r="B126" s="86"/>
      <c r="C126" s="86"/>
      <c r="D126" s="86"/>
      <c r="E126" s="87"/>
      <c r="F126" s="97">
        <v>541000</v>
      </c>
      <c r="G126" s="78"/>
      <c r="H126" s="78"/>
    </row>
    <row r="127" spans="1:8" ht="22.5" customHeight="1">
      <c r="A127" s="173" t="s">
        <v>53</v>
      </c>
      <c r="B127" s="86"/>
      <c r="C127" s="86"/>
      <c r="D127" s="86"/>
      <c r="E127" s="87"/>
      <c r="F127" s="97">
        <v>542000</v>
      </c>
      <c r="G127" s="78">
        <v>93458</v>
      </c>
      <c r="H127" s="78"/>
    </row>
    <row r="128" spans="1:8" ht="22.5" customHeight="1">
      <c r="A128" s="686" t="s">
        <v>54</v>
      </c>
      <c r="B128" s="687"/>
      <c r="C128" s="86"/>
      <c r="D128" s="86"/>
      <c r="E128" s="86"/>
      <c r="F128" s="263" t="s">
        <v>215</v>
      </c>
      <c r="G128" s="266">
        <v>13874</v>
      </c>
      <c r="H128" s="78"/>
    </row>
    <row r="129" spans="1:8" ht="22.5" customHeight="1">
      <c r="A129" s="156" t="s">
        <v>120</v>
      </c>
      <c r="B129" s="86"/>
      <c r="C129" s="86"/>
      <c r="D129" s="86"/>
      <c r="E129" s="86"/>
      <c r="F129" s="263" t="s">
        <v>219</v>
      </c>
      <c r="G129" s="266">
        <v>2554.39</v>
      </c>
      <c r="H129" s="78"/>
    </row>
    <row r="130" spans="1:8" ht="22.5" customHeight="1">
      <c r="A130" s="173" t="s">
        <v>121</v>
      </c>
      <c r="B130" s="86"/>
      <c r="C130" s="86"/>
      <c r="D130" s="86"/>
      <c r="E130" s="86"/>
      <c r="F130" s="97">
        <v>230199</v>
      </c>
      <c r="G130" s="266">
        <v>1000</v>
      </c>
      <c r="H130" s="78"/>
    </row>
    <row r="131" spans="1:8" ht="22.5" customHeight="1">
      <c r="A131" s="173" t="s">
        <v>344</v>
      </c>
      <c r="B131" s="86"/>
      <c r="C131" s="83" t="s">
        <v>237</v>
      </c>
      <c r="D131" s="75"/>
      <c r="E131" s="86"/>
      <c r="F131" s="97"/>
      <c r="G131" s="266">
        <v>101970</v>
      </c>
      <c r="H131" s="78"/>
    </row>
    <row r="132" spans="1:8" ht="22.5" customHeight="1">
      <c r="A132" s="173"/>
      <c r="B132" s="86"/>
      <c r="C132" s="83" t="s">
        <v>523</v>
      </c>
      <c r="D132" s="75"/>
      <c r="E132" s="86"/>
      <c r="F132" s="97"/>
      <c r="G132" s="266">
        <v>24135</v>
      </c>
      <c r="H132" s="78"/>
    </row>
    <row r="133" spans="1:8" ht="22.5" customHeight="1">
      <c r="A133" s="173"/>
      <c r="B133" s="86"/>
      <c r="C133" s="83" t="s">
        <v>606</v>
      </c>
      <c r="D133" s="75"/>
      <c r="E133" s="86"/>
      <c r="F133" s="97"/>
      <c r="G133" s="266">
        <v>501100</v>
      </c>
      <c r="H133" s="78"/>
    </row>
    <row r="134" spans="1:8" ht="22.5" customHeight="1">
      <c r="A134" s="173"/>
      <c r="B134" s="86"/>
      <c r="C134" s="83" t="s">
        <v>607</v>
      </c>
      <c r="D134" s="75"/>
      <c r="E134" s="86"/>
      <c r="F134" s="97"/>
      <c r="G134" s="266">
        <v>380900</v>
      </c>
      <c r="H134" s="78"/>
    </row>
    <row r="135" spans="1:8" ht="22.5" customHeight="1">
      <c r="A135" s="173" t="s">
        <v>131</v>
      </c>
      <c r="B135" s="86"/>
      <c r="C135" s="83" t="s">
        <v>351</v>
      </c>
      <c r="D135" s="75"/>
      <c r="E135" s="75"/>
      <c r="F135" s="263" t="s">
        <v>219</v>
      </c>
      <c r="G135" s="579">
        <v>0</v>
      </c>
      <c r="H135" s="580">
        <v>2216.46</v>
      </c>
    </row>
    <row r="136" spans="1:8" ht="22.5" customHeight="1">
      <c r="A136" s="173"/>
      <c r="B136" s="86"/>
      <c r="C136" s="83" t="s">
        <v>526</v>
      </c>
      <c r="D136" s="75"/>
      <c r="E136" s="75"/>
      <c r="F136" s="263"/>
      <c r="G136" s="579">
        <v>5256</v>
      </c>
      <c r="H136" s="580">
        <v>9198</v>
      </c>
    </row>
    <row r="137" spans="1:8" ht="22.5" customHeight="1">
      <c r="A137" s="173"/>
      <c r="B137" s="86"/>
      <c r="C137" s="83" t="s">
        <v>525</v>
      </c>
      <c r="D137" s="75"/>
      <c r="E137" s="75"/>
      <c r="F137" s="263"/>
      <c r="G137" s="579">
        <f>9604</f>
        <v>9604</v>
      </c>
      <c r="H137" s="580">
        <v>9604</v>
      </c>
    </row>
    <row r="138" spans="1:8" ht="22.5" customHeight="1">
      <c r="A138" s="173"/>
      <c r="B138" s="86"/>
      <c r="C138" s="83" t="s">
        <v>664</v>
      </c>
      <c r="D138" s="75"/>
      <c r="E138" s="75"/>
      <c r="F138" s="263"/>
      <c r="G138" s="579">
        <v>1207</v>
      </c>
      <c r="H138" s="580">
        <v>1207</v>
      </c>
    </row>
    <row r="139" spans="1:8" ht="22.5" customHeight="1">
      <c r="A139" s="174" t="s">
        <v>95</v>
      </c>
      <c r="B139" s="86"/>
      <c r="C139" s="96" t="s">
        <v>96</v>
      </c>
      <c r="D139" s="86"/>
      <c r="E139" s="86"/>
      <c r="F139" s="97">
        <v>110203</v>
      </c>
      <c r="G139" s="581"/>
      <c r="H139" s="580">
        <f>1061813.53+0.09</f>
        <v>1061813.62</v>
      </c>
    </row>
    <row r="140" spans="1:8" ht="22.5" customHeight="1">
      <c r="A140" s="174" t="s">
        <v>95</v>
      </c>
      <c r="B140" s="86"/>
      <c r="C140" s="96" t="s">
        <v>97</v>
      </c>
      <c r="D140" s="75"/>
      <c r="E140" s="75"/>
      <c r="F140" s="97">
        <v>110203</v>
      </c>
      <c r="G140" s="582"/>
      <c r="H140" s="580">
        <v>1050216.02</v>
      </c>
    </row>
    <row r="141" spans="1:8" ht="22.5" customHeight="1" thickBot="1">
      <c r="A141" s="510"/>
      <c r="B141" s="511"/>
      <c r="C141" s="108"/>
      <c r="D141" s="108"/>
      <c r="E141" s="109"/>
      <c r="F141" s="110"/>
      <c r="G141" s="660">
        <f>SUM(G116:G140)</f>
        <v>2134255.0999999996</v>
      </c>
      <c r="H141" s="508">
        <f>SUM(H116:H140)</f>
        <v>2134255.1</v>
      </c>
    </row>
    <row r="142" spans="1:10" ht="22.5" customHeight="1" thickTop="1">
      <c r="A142" s="112" t="s">
        <v>193</v>
      </c>
      <c r="B142" s="113"/>
      <c r="C142" s="114"/>
      <c r="D142" s="114"/>
      <c r="E142" s="114"/>
      <c r="F142" s="114"/>
      <c r="G142" s="114"/>
      <c r="H142" s="176"/>
      <c r="J142" s="443">
        <f>G141-H141</f>
        <v>0</v>
      </c>
    </row>
    <row r="143" spans="1:8" ht="22.5" customHeight="1">
      <c r="A143" s="681" t="s">
        <v>692</v>
      </c>
      <c r="B143" s="682"/>
      <c r="C143" s="682"/>
      <c r="D143" s="682"/>
      <c r="E143" s="682"/>
      <c r="F143" s="682"/>
      <c r="G143" s="682"/>
      <c r="H143" s="683"/>
    </row>
    <row r="144" spans="1:8" ht="22.5" customHeight="1">
      <c r="A144" s="116" t="s">
        <v>39</v>
      </c>
      <c r="B144" s="117"/>
      <c r="C144" s="118"/>
      <c r="D144" s="117" t="s">
        <v>40</v>
      </c>
      <c r="E144" s="117"/>
      <c r="F144" s="118"/>
      <c r="G144" s="116" t="s">
        <v>41</v>
      </c>
      <c r="H144" s="177"/>
    </row>
    <row r="145" spans="1:8" ht="22.5" customHeight="1">
      <c r="A145" s="74"/>
      <c r="B145" s="114"/>
      <c r="C145" s="119"/>
      <c r="D145" s="114"/>
      <c r="E145" s="114"/>
      <c r="F145" s="119"/>
      <c r="G145" s="74"/>
      <c r="H145" s="178"/>
    </row>
    <row r="146" spans="1:8" ht="22.5" customHeight="1">
      <c r="A146" s="678" t="s">
        <v>452</v>
      </c>
      <c r="B146" s="679"/>
      <c r="C146" s="680"/>
      <c r="D146" s="678" t="s">
        <v>364</v>
      </c>
      <c r="E146" s="679"/>
      <c r="F146" s="680"/>
      <c r="G146" s="678" t="str">
        <f>A146</f>
        <v>(นางสาวรัชนี  เผือกไธสง)</v>
      </c>
      <c r="H146" s="680"/>
    </row>
    <row r="147" spans="1:8" ht="22.5" customHeight="1">
      <c r="A147" s="681" t="s">
        <v>453</v>
      </c>
      <c r="B147" s="682"/>
      <c r="C147" s="683"/>
      <c r="D147" s="681" t="s">
        <v>160</v>
      </c>
      <c r="E147" s="682"/>
      <c r="F147" s="683"/>
      <c r="G147" s="681" t="str">
        <f>A147</f>
        <v>นักวิชการเงินและบัญชี</v>
      </c>
      <c r="H147" s="683"/>
    </row>
    <row r="148" spans="1:8" ht="22.5" customHeight="1">
      <c r="A148" s="66"/>
      <c r="B148" s="66"/>
      <c r="C148" s="66"/>
      <c r="D148" s="66"/>
      <c r="E148" s="66"/>
      <c r="F148" s="66"/>
      <c r="G148" s="684" t="s">
        <v>704</v>
      </c>
      <c r="H148" s="684"/>
    </row>
    <row r="149" spans="1:8" ht="22.5" customHeight="1">
      <c r="A149" s="684" t="s">
        <v>43</v>
      </c>
      <c r="B149" s="684"/>
      <c r="C149" s="684"/>
      <c r="D149" s="684"/>
      <c r="E149" s="684"/>
      <c r="F149" s="684"/>
      <c r="G149" s="684" t="s">
        <v>703</v>
      </c>
      <c r="H149" s="684"/>
    </row>
    <row r="150" spans="1:8" ht="22.5" customHeight="1">
      <c r="A150" s="66" t="s">
        <v>34</v>
      </c>
      <c r="B150" s="66"/>
      <c r="C150" s="66"/>
      <c r="D150" s="66"/>
      <c r="E150" s="66"/>
      <c r="F150" s="66"/>
      <c r="G150" s="66"/>
      <c r="H150" s="169"/>
    </row>
    <row r="151" spans="1:8" ht="22.5" customHeight="1">
      <c r="A151" s="685" t="s">
        <v>35</v>
      </c>
      <c r="B151" s="685"/>
      <c r="C151" s="685"/>
      <c r="D151" s="685"/>
      <c r="E151" s="685"/>
      <c r="F151" s="67" t="s">
        <v>36</v>
      </c>
      <c r="G151" s="67" t="s">
        <v>37</v>
      </c>
      <c r="H151" s="170" t="s">
        <v>38</v>
      </c>
    </row>
    <row r="152" spans="1:8" ht="22.5" customHeight="1">
      <c r="A152" s="171" t="s">
        <v>44</v>
      </c>
      <c r="B152" s="69"/>
      <c r="C152" s="69"/>
      <c r="D152" s="69"/>
      <c r="E152" s="70"/>
      <c r="F152" s="172">
        <v>510000</v>
      </c>
      <c r="G152" s="162">
        <f>12811</f>
        <v>12811</v>
      </c>
      <c r="H152" s="72"/>
    </row>
    <row r="153" spans="1:8" ht="22.5" customHeight="1">
      <c r="A153" s="159" t="s">
        <v>207</v>
      </c>
      <c r="B153" s="75"/>
      <c r="C153" s="75"/>
      <c r="D153" s="75"/>
      <c r="E153" s="76"/>
      <c r="F153" s="97">
        <v>521000</v>
      </c>
      <c r="G153" s="78">
        <v>214260</v>
      </c>
      <c r="H153" s="78"/>
    </row>
    <row r="154" spans="1:8" ht="22.5" customHeight="1">
      <c r="A154" s="159" t="s">
        <v>208</v>
      </c>
      <c r="B154" s="75"/>
      <c r="C154" s="75"/>
      <c r="D154" s="75"/>
      <c r="E154" s="76"/>
      <c r="F154" s="97">
        <v>522000</v>
      </c>
      <c r="G154" s="78">
        <v>369040</v>
      </c>
      <c r="H154" s="78"/>
    </row>
    <row r="155" spans="1:8" ht="22.5" customHeight="1">
      <c r="A155" s="159" t="s">
        <v>45</v>
      </c>
      <c r="B155" s="75"/>
      <c r="C155" s="75"/>
      <c r="D155" s="75"/>
      <c r="E155" s="76"/>
      <c r="F155" s="97">
        <v>220400</v>
      </c>
      <c r="G155" s="78">
        <v>12285</v>
      </c>
      <c r="H155" s="78"/>
    </row>
    <row r="156" spans="1:8" ht="22.5" customHeight="1">
      <c r="A156" s="159" t="s">
        <v>46</v>
      </c>
      <c r="B156" s="75"/>
      <c r="C156" s="75"/>
      <c r="D156" s="75"/>
      <c r="E156" s="76"/>
      <c r="F156" s="97">
        <v>220600</v>
      </c>
      <c r="G156" s="78">
        <v>191995</v>
      </c>
      <c r="H156" s="78"/>
    </row>
    <row r="157" spans="1:8" ht="22.5" customHeight="1">
      <c r="A157" s="159" t="s">
        <v>48</v>
      </c>
      <c r="B157" s="75"/>
      <c r="C157" s="75"/>
      <c r="D157" s="75"/>
      <c r="E157" s="76"/>
      <c r="F157" s="97">
        <v>531000</v>
      </c>
      <c r="G157" s="78">
        <v>31850</v>
      </c>
      <c r="H157" s="78"/>
    </row>
    <row r="158" spans="1:8" ht="22.5" customHeight="1">
      <c r="A158" s="159" t="s">
        <v>52</v>
      </c>
      <c r="B158" s="75"/>
      <c r="C158" s="75"/>
      <c r="D158" s="75"/>
      <c r="E158" s="76"/>
      <c r="F158" s="97">
        <v>532000</v>
      </c>
      <c r="G158" s="78">
        <v>188790</v>
      </c>
      <c r="H158" s="78"/>
    </row>
    <row r="159" spans="1:8" ht="22.5" customHeight="1">
      <c r="A159" s="159" t="s">
        <v>50</v>
      </c>
      <c r="B159" s="75"/>
      <c r="C159" s="75"/>
      <c r="D159" s="75"/>
      <c r="E159" s="76"/>
      <c r="F159" s="97">
        <v>533000</v>
      </c>
      <c r="G159" s="78">
        <v>219067.75</v>
      </c>
      <c r="H159" s="78"/>
    </row>
    <row r="160" spans="1:8" ht="22.5" customHeight="1">
      <c r="A160" s="159" t="s">
        <v>47</v>
      </c>
      <c r="B160" s="75"/>
      <c r="C160" s="75"/>
      <c r="D160" s="75"/>
      <c r="E160" s="76"/>
      <c r="F160" s="97">
        <v>534000</v>
      </c>
      <c r="G160" s="78">
        <v>9736.53</v>
      </c>
      <c r="H160" s="78"/>
    </row>
    <row r="161" spans="1:8" ht="22.5" customHeight="1">
      <c r="A161" s="686" t="s">
        <v>49</v>
      </c>
      <c r="B161" s="687"/>
      <c r="C161" s="687"/>
      <c r="D161" s="687"/>
      <c r="E161" s="688"/>
      <c r="F161" s="97">
        <v>560000</v>
      </c>
      <c r="G161" s="78">
        <v>383000</v>
      </c>
      <c r="H161" s="78"/>
    </row>
    <row r="162" spans="1:8" ht="22.5" customHeight="1">
      <c r="A162" s="173" t="s">
        <v>70</v>
      </c>
      <c r="B162" s="86"/>
      <c r="C162" s="86"/>
      <c r="D162" s="86"/>
      <c r="E162" s="87"/>
      <c r="F162" s="97">
        <v>541000</v>
      </c>
      <c r="G162" s="78"/>
      <c r="H162" s="78"/>
    </row>
    <row r="163" spans="1:8" ht="22.5" customHeight="1">
      <c r="A163" s="173" t="s">
        <v>53</v>
      </c>
      <c r="B163" s="86"/>
      <c r="C163" s="86"/>
      <c r="D163" s="86"/>
      <c r="E163" s="87"/>
      <c r="F163" s="97">
        <v>542000</v>
      </c>
      <c r="G163" s="78"/>
      <c r="H163" s="78"/>
    </row>
    <row r="164" spans="1:8" ht="22.5" customHeight="1">
      <c r="A164" s="686" t="s">
        <v>54</v>
      </c>
      <c r="B164" s="687"/>
      <c r="C164" s="86"/>
      <c r="D164" s="86"/>
      <c r="E164" s="86"/>
      <c r="F164" s="263" t="s">
        <v>215</v>
      </c>
      <c r="G164" s="266">
        <v>219806</v>
      </c>
      <c r="H164" s="78"/>
    </row>
    <row r="165" spans="1:8" ht="22.5" customHeight="1">
      <c r="A165" s="686" t="s">
        <v>133</v>
      </c>
      <c r="B165" s="687"/>
      <c r="C165" s="86"/>
      <c r="D165" s="86"/>
      <c r="E165" s="86"/>
      <c r="F165" s="263" t="s">
        <v>216</v>
      </c>
      <c r="G165" s="534">
        <v>703035</v>
      </c>
      <c r="H165" s="78"/>
    </row>
    <row r="166" spans="1:8" ht="22.5" customHeight="1">
      <c r="A166" s="156" t="s">
        <v>120</v>
      </c>
      <c r="B166" s="86"/>
      <c r="C166" s="86"/>
      <c r="D166" s="86"/>
      <c r="E166" s="86"/>
      <c r="F166" s="263" t="s">
        <v>219</v>
      </c>
      <c r="G166" s="266">
        <v>2216.46</v>
      </c>
      <c r="H166" s="78"/>
    </row>
    <row r="167" spans="1:8" ht="22.5" customHeight="1">
      <c r="A167" s="173" t="s">
        <v>121</v>
      </c>
      <c r="B167" s="86"/>
      <c r="C167" s="86"/>
      <c r="D167" s="86"/>
      <c r="E167" s="86"/>
      <c r="F167" s="97">
        <v>230199</v>
      </c>
      <c r="G167" s="266"/>
      <c r="H167" s="78"/>
    </row>
    <row r="168" spans="1:8" ht="22.5" customHeight="1">
      <c r="A168" s="173" t="s">
        <v>344</v>
      </c>
      <c r="B168" s="86"/>
      <c r="C168" s="83" t="s">
        <v>237</v>
      </c>
      <c r="D168" s="75"/>
      <c r="E168" s="86"/>
      <c r="F168" s="97"/>
      <c r="G168" s="266">
        <v>101970</v>
      </c>
      <c r="H168" s="78"/>
    </row>
    <row r="169" spans="1:8" ht="22.5" customHeight="1">
      <c r="A169" s="173" t="s">
        <v>131</v>
      </c>
      <c r="B169" s="86"/>
      <c r="C169" s="83" t="s">
        <v>351</v>
      </c>
      <c r="D169" s="75"/>
      <c r="E169" s="75"/>
      <c r="F169" s="263" t="s">
        <v>219</v>
      </c>
      <c r="G169" s="266"/>
      <c r="H169" s="78">
        <v>1315.69</v>
      </c>
    </row>
    <row r="170" spans="1:8" ht="22.5" customHeight="1">
      <c r="A170" s="173"/>
      <c r="B170" s="86"/>
      <c r="C170" s="83" t="s">
        <v>707</v>
      </c>
      <c r="D170" s="75"/>
      <c r="E170" s="75"/>
      <c r="F170" s="263"/>
      <c r="G170" s="266">
        <v>9198</v>
      </c>
      <c r="H170" s="78"/>
    </row>
    <row r="171" spans="1:8" ht="22.5" customHeight="1">
      <c r="A171" s="173"/>
      <c r="B171" s="86"/>
      <c r="C171" s="83" t="s">
        <v>526</v>
      </c>
      <c r="D171" s="75"/>
      <c r="E171" s="75"/>
      <c r="F171" s="263"/>
      <c r="G171" s="266"/>
      <c r="H171" s="78">
        <v>10824</v>
      </c>
    </row>
    <row r="172" spans="1:8" ht="22.5" customHeight="1">
      <c r="A172" s="173"/>
      <c r="B172" s="86"/>
      <c r="C172" s="83" t="s">
        <v>705</v>
      </c>
      <c r="D172" s="75"/>
      <c r="E172" s="75"/>
      <c r="F172" s="263"/>
      <c r="G172" s="266"/>
      <c r="H172" s="78">
        <v>2515</v>
      </c>
    </row>
    <row r="173" spans="1:8" ht="22.5" customHeight="1">
      <c r="A173" s="173"/>
      <c r="B173" s="86"/>
      <c r="C173" s="83" t="s">
        <v>525</v>
      </c>
      <c r="D173" s="75"/>
      <c r="E173" s="75"/>
      <c r="F173" s="263"/>
      <c r="G173" s="266">
        <v>9604</v>
      </c>
      <c r="H173" s="78">
        <v>9604</v>
      </c>
    </row>
    <row r="174" spans="1:8" ht="22.5" customHeight="1">
      <c r="A174" s="173"/>
      <c r="B174" s="86"/>
      <c r="C174" s="83" t="s">
        <v>664</v>
      </c>
      <c r="D174" s="75"/>
      <c r="E174" s="75"/>
      <c r="F174" s="263"/>
      <c r="G174" s="266">
        <v>1207</v>
      </c>
      <c r="H174" s="78">
        <v>1207</v>
      </c>
    </row>
    <row r="175" spans="1:8" ht="22.5" customHeight="1">
      <c r="A175" s="173" t="s">
        <v>94</v>
      </c>
      <c r="B175" s="86"/>
      <c r="C175" s="96" t="s">
        <v>96</v>
      </c>
      <c r="D175" s="86"/>
      <c r="E175" s="86"/>
      <c r="F175" s="97">
        <v>110203</v>
      </c>
      <c r="G175" s="267"/>
      <c r="H175" s="78">
        <v>1537193.56</v>
      </c>
    </row>
    <row r="176" spans="1:8" ht="22.5" customHeight="1">
      <c r="A176" s="174" t="s">
        <v>95</v>
      </c>
      <c r="B176" s="86"/>
      <c r="C176" s="96" t="s">
        <v>97</v>
      </c>
      <c r="D176" s="75"/>
      <c r="E176" s="75"/>
      <c r="F176" s="97">
        <v>110203</v>
      </c>
      <c r="G176" s="268"/>
      <c r="H176" s="175">
        <v>1117212.49</v>
      </c>
    </row>
    <row r="177" spans="1:8" ht="22.5" customHeight="1" thickBot="1">
      <c r="A177" s="510"/>
      <c r="B177" s="511"/>
      <c r="C177" s="108"/>
      <c r="D177" s="108"/>
      <c r="E177" s="109"/>
      <c r="F177" s="110"/>
      <c r="G177" s="111">
        <f>SUM(G152:G176)</f>
        <v>2679871.74</v>
      </c>
      <c r="H177" s="508">
        <f>SUM(H152:H176)</f>
        <v>2679871.74</v>
      </c>
    </row>
    <row r="178" spans="1:10" ht="22.5" customHeight="1" thickTop="1">
      <c r="A178" s="112" t="s">
        <v>193</v>
      </c>
      <c r="B178" s="113"/>
      <c r="C178" s="114"/>
      <c r="D178" s="114"/>
      <c r="E178" s="114"/>
      <c r="F178" s="114"/>
      <c r="G178" s="114"/>
      <c r="H178" s="176"/>
      <c r="J178" s="443">
        <f>G177-H177</f>
        <v>0</v>
      </c>
    </row>
    <row r="179" spans="1:8" ht="22.5" customHeight="1">
      <c r="A179" s="681" t="s">
        <v>708</v>
      </c>
      <c r="B179" s="682"/>
      <c r="C179" s="682"/>
      <c r="D179" s="682"/>
      <c r="E179" s="682"/>
      <c r="F179" s="682"/>
      <c r="G179" s="682"/>
      <c r="H179" s="683"/>
    </row>
    <row r="180" spans="1:8" ht="22.5" customHeight="1">
      <c r="A180" s="116" t="s">
        <v>39</v>
      </c>
      <c r="B180" s="117"/>
      <c r="C180" s="118"/>
      <c r="D180" s="117" t="s">
        <v>40</v>
      </c>
      <c r="E180" s="117"/>
      <c r="F180" s="118"/>
      <c r="G180" s="116" t="s">
        <v>41</v>
      </c>
      <c r="H180" s="177"/>
    </row>
    <row r="181" spans="1:8" ht="22.5" customHeight="1">
      <c r="A181" s="74"/>
      <c r="B181" s="114"/>
      <c r="C181" s="119"/>
      <c r="D181" s="114"/>
      <c r="E181" s="114"/>
      <c r="F181" s="119"/>
      <c r="G181" s="74"/>
      <c r="H181" s="178"/>
    </row>
    <row r="182" spans="1:8" ht="22.5" customHeight="1">
      <c r="A182" s="678" t="s">
        <v>452</v>
      </c>
      <c r="B182" s="679"/>
      <c r="C182" s="680"/>
      <c r="D182" s="678" t="s">
        <v>364</v>
      </c>
      <c r="E182" s="679"/>
      <c r="F182" s="680"/>
      <c r="G182" s="678" t="str">
        <f>A182</f>
        <v>(นางสาวรัชนี  เผือกไธสง)</v>
      </c>
      <c r="H182" s="680"/>
    </row>
    <row r="183" spans="1:8" ht="22.5" customHeight="1">
      <c r="A183" s="681" t="s">
        <v>453</v>
      </c>
      <c r="B183" s="682"/>
      <c r="C183" s="683"/>
      <c r="D183" s="681" t="s">
        <v>160</v>
      </c>
      <c r="E183" s="682"/>
      <c r="F183" s="683"/>
      <c r="G183" s="681" t="str">
        <f>A183</f>
        <v>นักวิชการเงินและบัญชี</v>
      </c>
      <c r="H183" s="683"/>
    </row>
    <row r="185" spans="1:8" ht="22.5" customHeight="1">
      <c r="A185" s="66"/>
      <c r="B185" s="66"/>
      <c r="C185" s="66"/>
      <c r="D185" s="66"/>
      <c r="E185" s="66"/>
      <c r="F185" s="66"/>
      <c r="G185" s="684" t="s">
        <v>743</v>
      </c>
      <c r="H185" s="684"/>
    </row>
    <row r="186" spans="1:8" ht="22.5" customHeight="1">
      <c r="A186" s="684" t="s">
        <v>43</v>
      </c>
      <c r="B186" s="684"/>
      <c r="C186" s="684"/>
      <c r="D186" s="684"/>
      <c r="E186" s="684"/>
      <c r="F186" s="684"/>
      <c r="G186" s="684" t="s">
        <v>744</v>
      </c>
      <c r="H186" s="684"/>
    </row>
    <row r="187" spans="1:8" ht="22.5" customHeight="1">
      <c r="A187" s="66" t="s">
        <v>34</v>
      </c>
      <c r="B187" s="66"/>
      <c r="C187" s="66"/>
      <c r="D187" s="66"/>
      <c r="E187" s="66"/>
      <c r="F187" s="66"/>
      <c r="G187" s="66"/>
      <c r="H187" s="169"/>
    </row>
    <row r="188" spans="1:8" ht="22.5" customHeight="1">
      <c r="A188" s="685" t="s">
        <v>35</v>
      </c>
      <c r="B188" s="685"/>
      <c r="C188" s="685"/>
      <c r="D188" s="685"/>
      <c r="E188" s="685"/>
      <c r="F188" s="67" t="s">
        <v>36</v>
      </c>
      <c r="G188" s="67" t="s">
        <v>37</v>
      </c>
      <c r="H188" s="170" t="s">
        <v>38</v>
      </c>
    </row>
    <row r="189" spans="1:8" ht="22.5" customHeight="1">
      <c r="A189" s="171" t="s">
        <v>44</v>
      </c>
      <c r="B189" s="69"/>
      <c r="C189" s="69"/>
      <c r="D189" s="69"/>
      <c r="E189" s="70"/>
      <c r="F189" s="172">
        <v>510000</v>
      </c>
      <c r="G189" s="162">
        <v>11604</v>
      </c>
      <c r="H189" s="72"/>
    </row>
    <row r="190" spans="1:8" ht="22.5" customHeight="1">
      <c r="A190" s="159" t="s">
        <v>207</v>
      </c>
      <c r="B190" s="75"/>
      <c r="C190" s="75"/>
      <c r="D190" s="75"/>
      <c r="E190" s="76"/>
      <c r="F190" s="97">
        <v>521000</v>
      </c>
      <c r="G190" s="78">
        <v>214260</v>
      </c>
      <c r="H190" s="78"/>
    </row>
    <row r="191" spans="1:8" ht="22.5" customHeight="1">
      <c r="A191" s="159" t="s">
        <v>208</v>
      </c>
      <c r="B191" s="75"/>
      <c r="C191" s="75"/>
      <c r="D191" s="75"/>
      <c r="E191" s="76"/>
      <c r="F191" s="97">
        <v>522000</v>
      </c>
      <c r="G191" s="78">
        <v>369040</v>
      </c>
      <c r="H191" s="78"/>
    </row>
    <row r="192" spans="1:8" ht="22.5" customHeight="1">
      <c r="A192" s="159" t="s">
        <v>45</v>
      </c>
      <c r="B192" s="75"/>
      <c r="C192" s="75"/>
      <c r="D192" s="75"/>
      <c r="E192" s="76"/>
      <c r="F192" s="97">
        <v>220400</v>
      </c>
      <c r="G192" s="78">
        <v>12285</v>
      </c>
      <c r="H192" s="78"/>
    </row>
    <row r="193" spans="1:8" ht="22.5" customHeight="1">
      <c r="A193" s="159" t="s">
        <v>46</v>
      </c>
      <c r="B193" s="75"/>
      <c r="C193" s="75"/>
      <c r="D193" s="75"/>
      <c r="E193" s="76"/>
      <c r="F193" s="97">
        <v>220600</v>
      </c>
      <c r="G193" s="78">
        <v>191995</v>
      </c>
      <c r="H193" s="78"/>
    </row>
    <row r="194" spans="1:8" ht="22.5" customHeight="1">
      <c r="A194" s="159" t="s">
        <v>48</v>
      </c>
      <c r="B194" s="75"/>
      <c r="C194" s="75"/>
      <c r="D194" s="75"/>
      <c r="E194" s="76"/>
      <c r="F194" s="97">
        <v>531000</v>
      </c>
      <c r="G194" s="78">
        <v>39020</v>
      </c>
      <c r="H194" s="78"/>
    </row>
    <row r="195" spans="1:8" ht="22.5" customHeight="1">
      <c r="A195" s="159" t="s">
        <v>52</v>
      </c>
      <c r="B195" s="75"/>
      <c r="C195" s="75"/>
      <c r="D195" s="75"/>
      <c r="E195" s="76"/>
      <c r="F195" s="97">
        <v>532000</v>
      </c>
      <c r="G195" s="78">
        <v>207319.38</v>
      </c>
      <c r="H195" s="78"/>
    </row>
    <row r="196" spans="1:8" ht="22.5" customHeight="1">
      <c r="A196" s="159" t="s">
        <v>50</v>
      </c>
      <c r="B196" s="75"/>
      <c r="C196" s="75"/>
      <c r="D196" s="75"/>
      <c r="E196" s="76"/>
      <c r="F196" s="97">
        <v>533000</v>
      </c>
      <c r="G196" s="78">
        <v>81335</v>
      </c>
      <c r="H196" s="78"/>
    </row>
    <row r="197" spans="1:8" ht="22.5" customHeight="1">
      <c r="A197" s="159" t="s">
        <v>47</v>
      </c>
      <c r="B197" s="75"/>
      <c r="C197" s="75"/>
      <c r="D197" s="75"/>
      <c r="E197" s="76"/>
      <c r="F197" s="97">
        <v>534000</v>
      </c>
      <c r="G197" s="78">
        <v>25788.85</v>
      </c>
      <c r="H197" s="78"/>
    </row>
    <row r="198" spans="1:8" ht="22.5" customHeight="1">
      <c r="A198" s="686" t="s">
        <v>49</v>
      </c>
      <c r="B198" s="687"/>
      <c r="C198" s="687"/>
      <c r="D198" s="687"/>
      <c r="E198" s="688"/>
      <c r="F198" s="97">
        <v>560000</v>
      </c>
      <c r="G198" s="78"/>
      <c r="H198" s="78"/>
    </row>
    <row r="199" spans="1:8" ht="22.5" customHeight="1">
      <c r="A199" s="173" t="s">
        <v>70</v>
      </c>
      <c r="B199" s="86"/>
      <c r="C199" s="86"/>
      <c r="D199" s="86"/>
      <c r="E199" s="87"/>
      <c r="F199" s="97">
        <v>541000</v>
      </c>
      <c r="G199" s="78"/>
      <c r="H199" s="78"/>
    </row>
    <row r="200" spans="1:8" ht="22.5" customHeight="1">
      <c r="A200" s="173" t="s">
        <v>53</v>
      </c>
      <c r="B200" s="86"/>
      <c r="C200" s="86"/>
      <c r="D200" s="86"/>
      <c r="E200" s="87"/>
      <c r="F200" s="97">
        <v>542000</v>
      </c>
      <c r="G200" s="78">
        <v>935053</v>
      </c>
      <c r="H200" s="78"/>
    </row>
    <row r="201" spans="1:8" ht="22.5" customHeight="1">
      <c r="A201" s="686" t="s">
        <v>54</v>
      </c>
      <c r="B201" s="687"/>
      <c r="C201" s="86"/>
      <c r="D201" s="86"/>
      <c r="E201" s="86"/>
      <c r="F201" s="263" t="s">
        <v>215</v>
      </c>
      <c r="G201" s="266">
        <v>69528</v>
      </c>
      <c r="H201" s="78"/>
    </row>
    <row r="202" spans="1:8" ht="22.5" customHeight="1">
      <c r="A202" s="686" t="s">
        <v>133</v>
      </c>
      <c r="B202" s="687"/>
      <c r="C202" s="86"/>
      <c r="D202" s="86"/>
      <c r="E202" s="86"/>
      <c r="F202" s="263" t="s">
        <v>216</v>
      </c>
      <c r="G202" s="534">
        <v>674807</v>
      </c>
      <c r="H202" s="78"/>
    </row>
    <row r="203" spans="1:8" ht="22.5" customHeight="1">
      <c r="A203" s="156" t="s">
        <v>120</v>
      </c>
      <c r="B203" s="86"/>
      <c r="C203" s="86"/>
      <c r="D203" s="86"/>
      <c r="E203" s="86"/>
      <c r="F203" s="263" t="s">
        <v>219</v>
      </c>
      <c r="G203" s="266">
        <v>1315.69</v>
      </c>
      <c r="H203" s="78"/>
    </row>
    <row r="204" spans="1:8" ht="22.5" customHeight="1">
      <c r="A204" s="173" t="s">
        <v>121</v>
      </c>
      <c r="B204" s="86"/>
      <c r="C204" s="86"/>
      <c r="D204" s="86"/>
      <c r="E204" s="86"/>
      <c r="F204" s="97">
        <v>230199</v>
      </c>
      <c r="G204" s="266">
        <v>775</v>
      </c>
      <c r="H204" s="78"/>
    </row>
    <row r="205" spans="1:8" ht="22.5" customHeight="1">
      <c r="A205" s="173" t="s">
        <v>344</v>
      </c>
      <c r="B205" s="86"/>
      <c r="C205" s="83" t="s">
        <v>237</v>
      </c>
      <c r="D205" s="75"/>
      <c r="E205" s="86"/>
      <c r="F205" s="97"/>
      <c r="G205" s="266">
        <v>101970</v>
      </c>
      <c r="H205" s="78"/>
    </row>
    <row r="206" spans="1:8" ht="22.5" customHeight="1">
      <c r="A206" s="173"/>
      <c r="B206" s="86"/>
      <c r="C206" s="83" t="s">
        <v>749</v>
      </c>
      <c r="D206" s="75"/>
      <c r="E206" s="86"/>
      <c r="F206" s="97"/>
      <c r="G206" s="266">
        <v>24135</v>
      </c>
      <c r="H206" s="78"/>
    </row>
    <row r="207" spans="1:13" ht="22.5" customHeight="1">
      <c r="A207" s="173" t="s">
        <v>131</v>
      </c>
      <c r="B207" s="86"/>
      <c r="C207" s="83" t="s">
        <v>351</v>
      </c>
      <c r="D207" s="75"/>
      <c r="E207" s="75"/>
      <c r="F207" s="263" t="s">
        <v>219</v>
      </c>
      <c r="G207" s="266"/>
      <c r="H207" s="78">
        <v>10448.23</v>
      </c>
      <c r="M207" s="65" t="s">
        <v>868</v>
      </c>
    </row>
    <row r="208" spans="1:8" ht="22.5" customHeight="1">
      <c r="A208" s="173"/>
      <c r="B208" s="86"/>
      <c r="C208" s="83" t="s">
        <v>526</v>
      </c>
      <c r="D208" s="75"/>
      <c r="E208" s="75"/>
      <c r="F208" s="263"/>
      <c r="G208" s="266">
        <v>10824</v>
      </c>
      <c r="H208" s="78">
        <v>5470</v>
      </c>
    </row>
    <row r="209" spans="1:8" ht="22.5" customHeight="1">
      <c r="A209" s="173"/>
      <c r="B209" s="86"/>
      <c r="C209" s="83" t="s">
        <v>705</v>
      </c>
      <c r="D209" s="75"/>
      <c r="E209" s="75"/>
      <c r="F209" s="263"/>
      <c r="G209" s="266">
        <v>2515</v>
      </c>
      <c r="H209" s="78">
        <v>981</v>
      </c>
    </row>
    <row r="210" spans="1:8" ht="22.5" customHeight="1">
      <c r="A210" s="173"/>
      <c r="B210" s="86"/>
      <c r="C210" s="83" t="s">
        <v>525</v>
      </c>
      <c r="D210" s="75"/>
      <c r="E210" s="75"/>
      <c r="F210" s="263"/>
      <c r="G210" s="266">
        <v>10811</v>
      </c>
      <c r="H210" s="78">
        <v>10446</v>
      </c>
    </row>
    <row r="211" spans="1:8" ht="22.5" customHeight="1">
      <c r="A211" s="173"/>
      <c r="B211" s="86"/>
      <c r="C211" s="83" t="s">
        <v>664</v>
      </c>
      <c r="D211" s="75"/>
      <c r="E211" s="75"/>
      <c r="F211" s="263"/>
      <c r="G211" s="266">
        <v>0</v>
      </c>
      <c r="H211" s="78"/>
    </row>
    <row r="212" spans="1:8" ht="22.5" customHeight="1">
      <c r="A212" s="173" t="s">
        <v>94</v>
      </c>
      <c r="B212" s="86"/>
      <c r="C212" s="96" t="s">
        <v>96</v>
      </c>
      <c r="D212" s="86"/>
      <c r="E212" s="86"/>
      <c r="F212" s="97">
        <v>110203</v>
      </c>
      <c r="G212" s="267"/>
      <c r="H212" s="78">
        <v>986076.55</v>
      </c>
    </row>
    <row r="213" spans="1:8" ht="22.5" customHeight="1">
      <c r="A213" s="174" t="s">
        <v>95</v>
      </c>
      <c r="B213" s="86"/>
      <c r="C213" s="96" t="s">
        <v>97</v>
      </c>
      <c r="D213" s="75"/>
      <c r="E213" s="75"/>
      <c r="F213" s="97">
        <v>110203</v>
      </c>
      <c r="G213" s="268"/>
      <c r="H213" s="175">
        <v>1970959.14</v>
      </c>
    </row>
    <row r="214" spans="1:10" ht="22.5" customHeight="1" thickBot="1">
      <c r="A214" s="510"/>
      <c r="B214" s="511"/>
      <c r="C214" s="108"/>
      <c r="D214" s="108"/>
      <c r="E214" s="109"/>
      <c r="F214" s="110"/>
      <c r="G214" s="111">
        <f>SUM(G189:G213)</f>
        <v>2984380.92</v>
      </c>
      <c r="H214" s="508">
        <f>SUM(H189:H213)</f>
        <v>2984380.92</v>
      </c>
      <c r="J214" s="91">
        <f>G214-H214</f>
        <v>0</v>
      </c>
    </row>
    <row r="215" spans="1:10" ht="22.5" customHeight="1" thickTop="1">
      <c r="A215" s="112" t="s">
        <v>193</v>
      </c>
      <c r="B215" s="113"/>
      <c r="C215" s="114"/>
      <c r="D215" s="114"/>
      <c r="E215" s="114"/>
      <c r="F215" s="114"/>
      <c r="G215" s="114"/>
      <c r="H215" s="176"/>
      <c r="J215" s="443"/>
    </row>
    <row r="216" spans="1:8" ht="22.5" customHeight="1">
      <c r="A216" s="681" t="s">
        <v>802</v>
      </c>
      <c r="B216" s="682"/>
      <c r="C216" s="682"/>
      <c r="D216" s="682"/>
      <c r="E216" s="682"/>
      <c r="F216" s="682"/>
      <c r="G216" s="682"/>
      <c r="H216" s="683"/>
    </row>
    <row r="217" spans="1:8" ht="22.5" customHeight="1">
      <c r="A217" s="116" t="s">
        <v>39</v>
      </c>
      <c r="B217" s="117"/>
      <c r="C217" s="118"/>
      <c r="D217" s="117" t="s">
        <v>40</v>
      </c>
      <c r="E217" s="117"/>
      <c r="F217" s="118"/>
      <c r="G217" s="116" t="s">
        <v>41</v>
      </c>
      <c r="H217" s="177"/>
    </row>
    <row r="218" spans="1:8" ht="22.5" customHeight="1">
      <c r="A218" s="74"/>
      <c r="B218" s="114"/>
      <c r="C218" s="119"/>
      <c r="D218" s="114"/>
      <c r="E218" s="114"/>
      <c r="F218" s="119"/>
      <c r="G218" s="74"/>
      <c r="H218" s="178"/>
    </row>
    <row r="219" spans="1:8" ht="22.5" customHeight="1">
      <c r="A219" s="678" t="s">
        <v>452</v>
      </c>
      <c r="B219" s="679"/>
      <c r="C219" s="680"/>
      <c r="D219" s="678" t="s">
        <v>364</v>
      </c>
      <c r="E219" s="679"/>
      <c r="F219" s="680"/>
      <c r="G219" s="678" t="str">
        <f>A219</f>
        <v>(นางสาวรัชนี  เผือกไธสง)</v>
      </c>
      <c r="H219" s="680"/>
    </row>
    <row r="220" spans="1:8" ht="22.5" customHeight="1">
      <c r="A220" s="681" t="s">
        <v>453</v>
      </c>
      <c r="B220" s="682"/>
      <c r="C220" s="683"/>
      <c r="D220" s="681" t="s">
        <v>160</v>
      </c>
      <c r="E220" s="682"/>
      <c r="F220" s="683"/>
      <c r="G220" s="681" t="str">
        <f>A220</f>
        <v>นักวิชการเงินและบัญชี</v>
      </c>
      <c r="H220" s="683"/>
    </row>
    <row r="221" spans="1:8" ht="22.5" customHeight="1">
      <c r="A221" s="115"/>
      <c r="B221" s="115"/>
      <c r="C221" s="115"/>
      <c r="D221" s="115"/>
      <c r="E221" s="115"/>
      <c r="F221" s="115"/>
      <c r="G221" s="115"/>
      <c r="H221" s="115"/>
    </row>
    <row r="223" spans="1:8" ht="22.5" customHeight="1">
      <c r="A223" s="66"/>
      <c r="B223" s="66"/>
      <c r="C223" s="66"/>
      <c r="D223" s="66"/>
      <c r="E223" s="66"/>
      <c r="F223" s="66"/>
      <c r="G223" s="684" t="s">
        <v>821</v>
      </c>
      <c r="H223" s="684"/>
    </row>
    <row r="224" spans="1:8" ht="22.5" customHeight="1">
      <c r="A224" s="684" t="s">
        <v>43</v>
      </c>
      <c r="B224" s="684"/>
      <c r="C224" s="684"/>
      <c r="D224" s="684"/>
      <c r="E224" s="684"/>
      <c r="F224" s="684"/>
      <c r="G224" s="684" t="s">
        <v>822</v>
      </c>
      <c r="H224" s="684"/>
    </row>
    <row r="225" spans="1:8" ht="22.5" customHeight="1">
      <c r="A225" s="66" t="s">
        <v>34</v>
      </c>
      <c r="B225" s="66"/>
      <c r="C225" s="66"/>
      <c r="D225" s="66"/>
      <c r="E225" s="66"/>
      <c r="F225" s="66"/>
      <c r="G225" s="66"/>
      <c r="H225" s="169"/>
    </row>
    <row r="226" spans="1:8" ht="22.5" customHeight="1">
      <c r="A226" s="685" t="s">
        <v>35</v>
      </c>
      <c r="B226" s="685"/>
      <c r="C226" s="685"/>
      <c r="D226" s="685"/>
      <c r="E226" s="685"/>
      <c r="F226" s="67" t="s">
        <v>36</v>
      </c>
      <c r="G226" s="67" t="s">
        <v>37</v>
      </c>
      <c r="H226" s="170" t="s">
        <v>38</v>
      </c>
    </row>
    <row r="227" spans="1:8" ht="22.5" customHeight="1">
      <c r="A227" s="171" t="s">
        <v>44</v>
      </c>
      <c r="B227" s="69"/>
      <c r="C227" s="69"/>
      <c r="D227" s="69"/>
      <c r="E227" s="70"/>
      <c r="F227" s="172">
        <v>510000</v>
      </c>
      <c r="G227" s="625">
        <v>11239</v>
      </c>
      <c r="H227" s="72"/>
    </row>
    <row r="228" spans="1:8" ht="22.5" customHeight="1">
      <c r="A228" s="159" t="s">
        <v>207</v>
      </c>
      <c r="B228" s="75"/>
      <c r="C228" s="75"/>
      <c r="D228" s="75"/>
      <c r="E228" s="76"/>
      <c r="F228" s="97">
        <v>521000</v>
      </c>
      <c r="G228" s="580">
        <v>214260</v>
      </c>
      <c r="H228" s="78"/>
    </row>
    <row r="229" spans="1:8" ht="22.5" customHeight="1">
      <c r="A229" s="159" t="s">
        <v>208</v>
      </c>
      <c r="B229" s="75"/>
      <c r="C229" s="75"/>
      <c r="D229" s="75"/>
      <c r="E229" s="76"/>
      <c r="F229" s="97">
        <v>522000</v>
      </c>
      <c r="G229" s="654">
        <f>356571+3270</f>
        <v>359841</v>
      </c>
      <c r="H229" s="78"/>
    </row>
    <row r="230" spans="1:8" ht="22.5" customHeight="1">
      <c r="A230" s="159" t="s">
        <v>45</v>
      </c>
      <c r="B230" s="75"/>
      <c r="C230" s="75"/>
      <c r="D230" s="75"/>
      <c r="E230" s="76"/>
      <c r="F230" s="97">
        <v>220400</v>
      </c>
      <c r="G230" s="580">
        <v>12285</v>
      </c>
      <c r="H230" s="78"/>
    </row>
    <row r="231" spans="1:8" ht="22.5" customHeight="1">
      <c r="A231" s="159" t="s">
        <v>46</v>
      </c>
      <c r="B231" s="75"/>
      <c r="C231" s="75"/>
      <c r="D231" s="75"/>
      <c r="E231" s="76"/>
      <c r="F231" s="97">
        <v>220600</v>
      </c>
      <c r="G231" s="580">
        <f>174859+1026</f>
        <v>175885</v>
      </c>
      <c r="H231" s="78"/>
    </row>
    <row r="232" spans="1:8" ht="22.5" customHeight="1">
      <c r="A232" s="159" t="s">
        <v>48</v>
      </c>
      <c r="B232" s="75"/>
      <c r="C232" s="75"/>
      <c r="D232" s="75"/>
      <c r="E232" s="76"/>
      <c r="F232" s="97">
        <v>531000</v>
      </c>
      <c r="G232" s="580">
        <v>20250</v>
      </c>
      <c r="H232" s="78"/>
    </row>
    <row r="233" spans="1:8" ht="22.5" customHeight="1">
      <c r="A233" s="159" t="s">
        <v>52</v>
      </c>
      <c r="B233" s="75"/>
      <c r="C233" s="75"/>
      <c r="D233" s="75"/>
      <c r="E233" s="76"/>
      <c r="F233" s="97">
        <v>532000</v>
      </c>
      <c r="G233" s="580">
        <v>144742</v>
      </c>
      <c r="H233" s="78"/>
    </row>
    <row r="234" spans="1:8" ht="22.5" customHeight="1">
      <c r="A234" s="159" t="s">
        <v>50</v>
      </c>
      <c r="B234" s="75"/>
      <c r="C234" s="75"/>
      <c r="D234" s="75"/>
      <c r="E234" s="76"/>
      <c r="F234" s="97">
        <v>533000</v>
      </c>
      <c r="G234" s="580">
        <v>150762.95</v>
      </c>
      <c r="H234" s="78"/>
    </row>
    <row r="235" spans="1:8" ht="22.5" customHeight="1">
      <c r="A235" s="159" t="s">
        <v>47</v>
      </c>
      <c r="B235" s="75"/>
      <c r="C235" s="75"/>
      <c r="D235" s="75"/>
      <c r="E235" s="76"/>
      <c r="F235" s="97">
        <v>534000</v>
      </c>
      <c r="G235" s="580">
        <v>26325</v>
      </c>
      <c r="H235" s="78"/>
    </row>
    <row r="236" spans="1:8" ht="22.5" customHeight="1">
      <c r="A236" s="686" t="s">
        <v>49</v>
      </c>
      <c r="B236" s="687"/>
      <c r="C236" s="687"/>
      <c r="D236" s="687"/>
      <c r="E236" s="688"/>
      <c r="F236" s="97">
        <v>560000</v>
      </c>
      <c r="G236" s="580">
        <v>10000</v>
      </c>
      <c r="H236" s="78"/>
    </row>
    <row r="237" spans="1:8" ht="22.5" customHeight="1">
      <c r="A237" s="173" t="s">
        <v>70</v>
      </c>
      <c r="B237" s="86"/>
      <c r="C237" s="86"/>
      <c r="D237" s="86"/>
      <c r="E237" s="87"/>
      <c r="F237" s="97">
        <v>541000</v>
      </c>
      <c r="G237" s="78"/>
      <c r="H237" s="78"/>
    </row>
    <row r="238" spans="1:8" ht="22.5" customHeight="1">
      <c r="A238" s="173" t="s">
        <v>53</v>
      </c>
      <c r="B238" s="86"/>
      <c r="C238" s="86"/>
      <c r="D238" s="86"/>
      <c r="E238" s="87"/>
      <c r="F238" s="97">
        <v>542000</v>
      </c>
      <c r="G238" s="580">
        <v>277786</v>
      </c>
      <c r="H238" s="78"/>
    </row>
    <row r="239" spans="1:8" ht="22.5" customHeight="1">
      <c r="A239" s="156" t="s">
        <v>120</v>
      </c>
      <c r="B239" s="86"/>
      <c r="C239" s="86"/>
      <c r="D239" s="86"/>
      <c r="E239" s="86"/>
      <c r="F239" s="263" t="s">
        <v>219</v>
      </c>
      <c r="G239" s="579">
        <v>10452.23</v>
      </c>
      <c r="H239" s="78"/>
    </row>
    <row r="240" spans="1:8" ht="22.5" customHeight="1">
      <c r="A240" s="173" t="s">
        <v>121</v>
      </c>
      <c r="B240" s="86"/>
      <c r="C240" s="86"/>
      <c r="D240" s="86"/>
      <c r="E240" s="86"/>
      <c r="F240" s="97">
        <v>230199</v>
      </c>
      <c r="G240" s="266"/>
      <c r="H240" s="78"/>
    </row>
    <row r="241" spans="1:8" ht="22.5" customHeight="1">
      <c r="A241" s="173" t="s">
        <v>344</v>
      </c>
      <c r="B241" s="86"/>
      <c r="C241" s="83" t="s">
        <v>237</v>
      </c>
      <c r="D241" s="75"/>
      <c r="E241" s="86"/>
      <c r="F241" s="97"/>
      <c r="G241" s="266">
        <f>212476.03+513</f>
        <v>212989.03</v>
      </c>
      <c r="H241" s="78"/>
    </row>
    <row r="242" spans="1:8" ht="22.5" customHeight="1">
      <c r="A242" s="173"/>
      <c r="B242" s="86"/>
      <c r="C242" s="83" t="s">
        <v>749</v>
      </c>
      <c r="D242" s="75"/>
      <c r="E242" s="86"/>
      <c r="F242" s="97"/>
      <c r="G242" s="266">
        <f>23109+1026</f>
        <v>24135</v>
      </c>
      <c r="H242" s="78"/>
    </row>
    <row r="243" spans="1:8" ht="22.5" customHeight="1">
      <c r="A243" s="173"/>
      <c r="B243" s="86"/>
      <c r="C243" s="83" t="s">
        <v>824</v>
      </c>
      <c r="D243" s="75"/>
      <c r="E243" s="86"/>
      <c r="F243" s="97"/>
      <c r="G243" s="266">
        <v>16000</v>
      </c>
      <c r="H243" s="78"/>
    </row>
    <row r="244" spans="1:8" ht="22.5" customHeight="1">
      <c r="A244" s="173"/>
      <c r="B244" s="86"/>
      <c r="C244" s="83" t="s">
        <v>606</v>
      </c>
      <c r="D244" s="75"/>
      <c r="E244" s="86"/>
      <c r="F244" s="97"/>
      <c r="G244" s="266">
        <v>497600</v>
      </c>
      <c r="H244" s="78"/>
    </row>
    <row r="245" spans="1:8" ht="22.5" customHeight="1">
      <c r="A245" s="173"/>
      <c r="B245" s="86"/>
      <c r="C245" s="83" t="s">
        <v>607</v>
      </c>
      <c r="D245" s="75"/>
      <c r="E245" s="86"/>
      <c r="F245" s="97"/>
      <c r="G245" s="266">
        <v>176000</v>
      </c>
      <c r="H245" s="78"/>
    </row>
    <row r="246" spans="1:8" ht="22.5" customHeight="1">
      <c r="A246" s="173" t="s">
        <v>131</v>
      </c>
      <c r="B246" s="86"/>
      <c r="C246" s="83" t="s">
        <v>351</v>
      </c>
      <c r="D246" s="75"/>
      <c r="E246" s="75"/>
      <c r="F246" s="263" t="s">
        <v>219</v>
      </c>
      <c r="G246" s="266"/>
      <c r="H246" s="78">
        <v>4822.76</v>
      </c>
    </row>
    <row r="247" spans="1:8" ht="22.5" customHeight="1">
      <c r="A247" s="173"/>
      <c r="B247" s="86"/>
      <c r="C247" s="83" t="s">
        <v>526</v>
      </c>
      <c r="D247" s="75"/>
      <c r="E247" s="75"/>
      <c r="F247" s="263"/>
      <c r="G247" s="266">
        <f>10600-5130</f>
        <v>5470</v>
      </c>
      <c r="H247" s="78"/>
    </row>
    <row r="248" spans="1:8" ht="22.5" customHeight="1">
      <c r="A248" s="173"/>
      <c r="B248" s="86"/>
      <c r="C248" s="83" t="s">
        <v>705</v>
      </c>
      <c r="D248" s="75"/>
      <c r="E248" s="75"/>
      <c r="F248" s="263"/>
      <c r="G248" s="266">
        <f>1686-705</f>
        <v>981</v>
      </c>
      <c r="H248" s="78"/>
    </row>
    <row r="249" spans="1:8" ht="22.5" customHeight="1">
      <c r="A249" s="173"/>
      <c r="B249" s="86"/>
      <c r="C249" s="83" t="s">
        <v>525</v>
      </c>
      <c r="D249" s="75"/>
      <c r="E249" s="75"/>
      <c r="F249" s="263"/>
      <c r="G249" s="266">
        <v>10446</v>
      </c>
      <c r="H249" s="78">
        <v>8489</v>
      </c>
    </row>
    <row r="250" spans="1:8" ht="22.5" customHeight="1">
      <c r="A250" s="173"/>
      <c r="B250" s="86"/>
      <c r="C250" s="83" t="s">
        <v>664</v>
      </c>
      <c r="D250" s="75"/>
      <c r="E250" s="75"/>
      <c r="F250" s="263"/>
      <c r="G250" s="266">
        <v>1207</v>
      </c>
      <c r="H250" s="78">
        <v>1207</v>
      </c>
    </row>
    <row r="251" spans="1:8" ht="22.5" customHeight="1">
      <c r="A251" s="173" t="s">
        <v>94</v>
      </c>
      <c r="B251" s="86"/>
      <c r="C251" s="96" t="s">
        <v>96</v>
      </c>
      <c r="D251" s="86"/>
      <c r="E251" s="86"/>
      <c r="F251" s="97">
        <v>110203</v>
      </c>
      <c r="G251" s="267"/>
      <c r="H251" s="78">
        <v>988776.47</v>
      </c>
    </row>
    <row r="252" spans="1:8" ht="22.5" customHeight="1">
      <c r="A252" s="174" t="s">
        <v>95</v>
      </c>
      <c r="B252" s="86"/>
      <c r="C252" s="96" t="s">
        <v>97</v>
      </c>
      <c r="D252" s="75"/>
      <c r="E252" s="75"/>
      <c r="F252" s="97">
        <v>110203</v>
      </c>
      <c r="G252" s="268"/>
      <c r="H252" s="175">
        <v>1355360.98</v>
      </c>
    </row>
    <row r="253" spans="1:8" ht="22.5" customHeight="1" thickBot="1">
      <c r="A253" s="510"/>
      <c r="B253" s="511"/>
      <c r="C253" s="108"/>
      <c r="D253" s="108"/>
      <c r="E253" s="109"/>
      <c r="F253" s="110"/>
      <c r="G253" s="111">
        <f>SUM(G227:G252)</f>
        <v>2358656.21</v>
      </c>
      <c r="H253" s="508">
        <f>SUM(H227:H252)</f>
        <v>2358656.21</v>
      </c>
    </row>
    <row r="254" spans="1:10" ht="22.5" customHeight="1" thickTop="1">
      <c r="A254" s="112" t="s">
        <v>193</v>
      </c>
      <c r="B254" s="113"/>
      <c r="C254" s="114"/>
      <c r="D254" s="114"/>
      <c r="E254" s="114"/>
      <c r="F254" s="114"/>
      <c r="G254" s="114"/>
      <c r="H254" s="176"/>
      <c r="J254" s="91">
        <f>G253-H253</f>
        <v>0</v>
      </c>
    </row>
    <row r="255" spans="1:8" ht="22.5" customHeight="1">
      <c r="A255" s="681" t="s">
        <v>823</v>
      </c>
      <c r="B255" s="682"/>
      <c r="C255" s="682"/>
      <c r="D255" s="682"/>
      <c r="E255" s="682"/>
      <c r="F255" s="682"/>
      <c r="G255" s="682"/>
      <c r="H255" s="683"/>
    </row>
    <row r="256" spans="1:8" ht="22.5" customHeight="1">
      <c r="A256" s="116" t="s">
        <v>39</v>
      </c>
      <c r="B256" s="117"/>
      <c r="C256" s="118"/>
      <c r="D256" s="117" t="s">
        <v>40</v>
      </c>
      <c r="E256" s="117"/>
      <c r="F256" s="118"/>
      <c r="G256" s="116" t="s">
        <v>41</v>
      </c>
      <c r="H256" s="177"/>
    </row>
    <row r="257" spans="1:8" ht="22.5" customHeight="1">
      <c r="A257" s="74"/>
      <c r="B257" s="114"/>
      <c r="C257" s="119"/>
      <c r="D257" s="114"/>
      <c r="E257" s="114"/>
      <c r="F257" s="119"/>
      <c r="G257" s="74"/>
      <c r="H257" s="178"/>
    </row>
    <row r="258" spans="1:8" ht="22.5" customHeight="1">
      <c r="A258" s="678" t="s">
        <v>452</v>
      </c>
      <c r="B258" s="679"/>
      <c r="C258" s="680"/>
      <c r="D258" s="678" t="s">
        <v>364</v>
      </c>
      <c r="E258" s="679"/>
      <c r="F258" s="680"/>
      <c r="G258" s="678" t="str">
        <f>A258</f>
        <v>(นางสาวรัชนี  เผือกไธสง)</v>
      </c>
      <c r="H258" s="680"/>
    </row>
    <row r="259" spans="1:8" ht="22.5" customHeight="1">
      <c r="A259" s="681" t="s">
        <v>453</v>
      </c>
      <c r="B259" s="682"/>
      <c r="C259" s="683"/>
      <c r="D259" s="681" t="s">
        <v>160</v>
      </c>
      <c r="E259" s="682"/>
      <c r="F259" s="683"/>
      <c r="G259" s="681" t="str">
        <f>A259</f>
        <v>นักวิชการเงินและบัญชี</v>
      </c>
      <c r="H259" s="683"/>
    </row>
  </sheetData>
  <sheetProtection/>
  <mergeCells count="95">
    <mergeCell ref="A202:B202"/>
    <mergeCell ref="A216:H216"/>
    <mergeCell ref="A219:C219"/>
    <mergeCell ref="D219:F219"/>
    <mergeCell ref="G219:H219"/>
    <mergeCell ref="A220:C220"/>
    <mergeCell ref="D220:F220"/>
    <mergeCell ref="G220:H220"/>
    <mergeCell ref="G185:H185"/>
    <mergeCell ref="A186:F186"/>
    <mergeCell ref="G186:H186"/>
    <mergeCell ref="A188:E188"/>
    <mergeCell ref="A198:E198"/>
    <mergeCell ref="A201:B201"/>
    <mergeCell ref="A30:H30"/>
    <mergeCell ref="G33:H33"/>
    <mergeCell ref="G34:H34"/>
    <mergeCell ref="D33:F33"/>
    <mergeCell ref="D34:F34"/>
    <mergeCell ref="A33:C33"/>
    <mergeCell ref="A34:C34"/>
    <mergeCell ref="A19:B19"/>
    <mergeCell ref="A14:E14"/>
    <mergeCell ref="G1:H1"/>
    <mergeCell ref="A2:F2"/>
    <mergeCell ref="G2:H2"/>
    <mergeCell ref="A4:E4"/>
    <mergeCell ref="A18:B18"/>
    <mergeCell ref="G38:H38"/>
    <mergeCell ref="A39:F39"/>
    <mergeCell ref="G39:H39"/>
    <mergeCell ref="A41:E41"/>
    <mergeCell ref="A51:E51"/>
    <mergeCell ref="A55:B55"/>
    <mergeCell ref="A56:B56"/>
    <mergeCell ref="A70:H70"/>
    <mergeCell ref="A73:C73"/>
    <mergeCell ref="D73:F73"/>
    <mergeCell ref="G73:H73"/>
    <mergeCell ref="A74:C74"/>
    <mergeCell ref="D74:F74"/>
    <mergeCell ref="G74:H74"/>
    <mergeCell ref="G75:H75"/>
    <mergeCell ref="A76:F76"/>
    <mergeCell ref="G76:H76"/>
    <mergeCell ref="A78:E78"/>
    <mergeCell ref="A88:E88"/>
    <mergeCell ref="A91:B91"/>
    <mergeCell ref="A92:B92"/>
    <mergeCell ref="A107:H107"/>
    <mergeCell ref="A110:C110"/>
    <mergeCell ref="D110:F110"/>
    <mergeCell ref="G110:H110"/>
    <mergeCell ref="A111:C111"/>
    <mergeCell ref="D111:F111"/>
    <mergeCell ref="G111:H111"/>
    <mergeCell ref="G112:H112"/>
    <mergeCell ref="A113:F113"/>
    <mergeCell ref="G113:H113"/>
    <mergeCell ref="A115:E115"/>
    <mergeCell ref="A125:E125"/>
    <mergeCell ref="A128:B128"/>
    <mergeCell ref="A143:H143"/>
    <mergeCell ref="A146:C146"/>
    <mergeCell ref="D146:F146"/>
    <mergeCell ref="G146:H146"/>
    <mergeCell ref="A147:C147"/>
    <mergeCell ref="D147:F147"/>
    <mergeCell ref="G147:H147"/>
    <mergeCell ref="A183:C183"/>
    <mergeCell ref="D183:F183"/>
    <mergeCell ref="G183:H183"/>
    <mergeCell ref="G148:H148"/>
    <mergeCell ref="A149:F149"/>
    <mergeCell ref="G149:H149"/>
    <mergeCell ref="A151:E151"/>
    <mergeCell ref="A161:E161"/>
    <mergeCell ref="A164:B164"/>
    <mergeCell ref="G223:H223"/>
    <mergeCell ref="A224:F224"/>
    <mergeCell ref="G224:H224"/>
    <mergeCell ref="A226:E226"/>
    <mergeCell ref="A236:E236"/>
    <mergeCell ref="A165:B165"/>
    <mergeCell ref="A179:H179"/>
    <mergeCell ref="A182:C182"/>
    <mergeCell ref="D182:F182"/>
    <mergeCell ref="G182:H182"/>
    <mergeCell ref="A255:H255"/>
    <mergeCell ref="A258:C258"/>
    <mergeCell ref="D258:F258"/>
    <mergeCell ref="G258:H258"/>
    <mergeCell ref="A259:C259"/>
    <mergeCell ref="D259:F259"/>
    <mergeCell ref="G259:H259"/>
  </mergeCells>
  <printOptions horizontalCentered="1"/>
  <pageMargins left="0.7480314960629921" right="0.5511811023622047" top="0.6" bottom="0.27" header="0.5118110236220472" footer="0.4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L259"/>
  <sheetViews>
    <sheetView zoomScaleSheetLayoutView="100" zoomScalePageLayoutView="0" workbookViewId="0" topLeftCell="A245">
      <selection activeCell="A223" sqref="A223:H259"/>
    </sheetView>
  </sheetViews>
  <sheetFormatPr defaultColWidth="9.140625" defaultRowHeight="22.5" customHeight="1"/>
  <cols>
    <col min="1" max="1" width="7.8515625" style="65" customWidth="1"/>
    <col min="2" max="2" width="10.7109375" style="65" customWidth="1"/>
    <col min="3" max="3" width="8.28125" style="65" customWidth="1"/>
    <col min="4" max="4" width="7.140625" style="65" customWidth="1"/>
    <col min="5" max="5" width="15.7109375" style="65" customWidth="1"/>
    <col min="6" max="6" width="10.57421875" style="65" customWidth="1"/>
    <col min="7" max="7" width="16.421875" style="65" customWidth="1"/>
    <col min="8" max="8" width="16.00390625" style="120" customWidth="1"/>
    <col min="9" max="9" width="14.7109375" style="120" customWidth="1"/>
    <col min="10" max="10" width="36.28125" style="64" bestFit="1" customWidth="1"/>
    <col min="11" max="11" width="41.00390625" style="65" bestFit="1" customWidth="1"/>
    <col min="12" max="12" width="16.421875" style="65" bestFit="1" customWidth="1"/>
    <col min="13" max="13" width="12.7109375" style="65" bestFit="1" customWidth="1"/>
    <col min="14" max="14" width="11.28125" style="65" bestFit="1" customWidth="1"/>
    <col min="15" max="16384" width="9.140625" style="65" customWidth="1"/>
  </cols>
  <sheetData>
    <row r="1" spans="1:9" ht="22.5" customHeight="1">
      <c r="A1" s="684" t="s">
        <v>103</v>
      </c>
      <c r="B1" s="684"/>
      <c r="C1" s="684"/>
      <c r="D1" s="684"/>
      <c r="E1" s="684"/>
      <c r="F1" s="684"/>
      <c r="G1" s="684" t="s">
        <v>438</v>
      </c>
      <c r="H1" s="684"/>
      <c r="I1" s="63"/>
    </row>
    <row r="2" spans="1:9" ht="22.5" customHeight="1">
      <c r="A2" s="66" t="s">
        <v>34</v>
      </c>
      <c r="B2" s="66"/>
      <c r="C2" s="66"/>
      <c r="D2" s="66"/>
      <c r="E2" s="66"/>
      <c r="F2" s="66"/>
      <c r="G2" s="684" t="s">
        <v>439</v>
      </c>
      <c r="H2" s="684"/>
      <c r="I2" s="63"/>
    </row>
    <row r="3" spans="1:9" ht="22.5" customHeight="1">
      <c r="A3" s="685" t="s">
        <v>35</v>
      </c>
      <c r="B3" s="685"/>
      <c r="C3" s="685"/>
      <c r="D3" s="685"/>
      <c r="E3" s="685"/>
      <c r="F3" s="67" t="s">
        <v>36</v>
      </c>
      <c r="G3" s="67" t="s">
        <v>37</v>
      </c>
      <c r="H3" s="305" t="s">
        <v>38</v>
      </c>
      <c r="I3" s="349"/>
    </row>
    <row r="4" spans="1:12" ht="22.5" customHeight="1">
      <c r="A4" s="68" t="s">
        <v>104</v>
      </c>
      <c r="B4" s="69"/>
      <c r="C4" s="69"/>
      <c r="D4" s="69"/>
      <c r="E4" s="70"/>
      <c r="F4" s="71" t="s">
        <v>91</v>
      </c>
      <c r="G4" s="72">
        <f>H30</f>
        <v>2096056.4300000002</v>
      </c>
      <c r="H4" s="327"/>
      <c r="I4" s="303"/>
      <c r="K4" s="695" t="s">
        <v>444</v>
      </c>
      <c r="L4" s="695"/>
    </row>
    <row r="5" spans="1:12" ht="22.5" customHeight="1">
      <c r="A5" s="74"/>
      <c r="B5" s="75" t="s">
        <v>105</v>
      </c>
      <c r="C5" s="75"/>
      <c r="D5" s="75"/>
      <c r="E5" s="76"/>
      <c r="F5" s="77">
        <v>411001</v>
      </c>
      <c r="G5" s="78"/>
      <c r="H5" s="79">
        <v>0</v>
      </c>
      <c r="I5" s="104"/>
      <c r="J5" s="689" t="s">
        <v>12</v>
      </c>
      <c r="K5" s="67" t="s">
        <v>9</v>
      </c>
      <c r="L5" s="67" t="s">
        <v>78</v>
      </c>
    </row>
    <row r="6" spans="1:12" ht="22.5" customHeight="1">
      <c r="A6" s="74"/>
      <c r="B6" s="75" t="s">
        <v>106</v>
      </c>
      <c r="C6" s="75"/>
      <c r="D6" s="75"/>
      <c r="E6" s="76"/>
      <c r="F6" s="77">
        <v>411002</v>
      </c>
      <c r="G6" s="78"/>
      <c r="H6" s="79">
        <v>0</v>
      </c>
      <c r="I6" s="104"/>
      <c r="J6" s="690"/>
      <c r="K6" s="80" t="s">
        <v>65</v>
      </c>
      <c r="L6" s="81">
        <f>H5+H6+H7</f>
        <v>0</v>
      </c>
    </row>
    <row r="7" spans="1:12" ht="22.5" customHeight="1">
      <c r="A7" s="74"/>
      <c r="B7" s="75" t="s">
        <v>107</v>
      </c>
      <c r="C7" s="75"/>
      <c r="D7" s="75"/>
      <c r="E7" s="76"/>
      <c r="F7" s="77">
        <v>411003</v>
      </c>
      <c r="G7" s="78"/>
      <c r="H7" s="79">
        <v>0</v>
      </c>
      <c r="I7" s="104"/>
      <c r="J7" s="691"/>
      <c r="K7" s="80" t="s">
        <v>66</v>
      </c>
      <c r="L7" s="81">
        <f>H17+H18+H19+H20</f>
        <v>0</v>
      </c>
    </row>
    <row r="8" spans="1:12" ht="22.5" customHeight="1">
      <c r="A8" s="74"/>
      <c r="B8" s="75" t="s">
        <v>182</v>
      </c>
      <c r="C8" s="75"/>
      <c r="D8" s="75"/>
      <c r="E8" s="76"/>
      <c r="F8" s="82">
        <v>421002</v>
      </c>
      <c r="G8" s="79"/>
      <c r="H8" s="79">
        <v>586586.1</v>
      </c>
      <c r="I8" s="104"/>
      <c r="J8" s="689" t="s">
        <v>14</v>
      </c>
      <c r="K8" s="80" t="s">
        <v>67</v>
      </c>
      <c r="L8" s="81">
        <f>H21+H22</f>
        <v>1100</v>
      </c>
    </row>
    <row r="9" spans="1:12" ht="22.5" customHeight="1">
      <c r="A9" s="74"/>
      <c r="B9" s="75" t="s">
        <v>181</v>
      </c>
      <c r="C9" s="75"/>
      <c r="D9" s="75"/>
      <c r="E9" s="76"/>
      <c r="F9" s="82">
        <v>421004</v>
      </c>
      <c r="G9" s="78"/>
      <c r="H9" s="79">
        <v>170094.94</v>
      </c>
      <c r="I9" s="104"/>
      <c r="J9" s="690"/>
      <c r="K9" s="80" t="s">
        <v>129</v>
      </c>
      <c r="L9" s="81">
        <f>H23+H24+H25</f>
        <v>0</v>
      </c>
    </row>
    <row r="10" spans="1:12" ht="22.5" customHeight="1">
      <c r="A10" s="74"/>
      <c r="B10" s="75" t="s">
        <v>108</v>
      </c>
      <c r="C10" s="75"/>
      <c r="D10" s="75"/>
      <c r="E10" s="76"/>
      <c r="F10" s="82">
        <v>421005</v>
      </c>
      <c r="G10" s="78"/>
      <c r="H10" s="79"/>
      <c r="I10" s="104"/>
      <c r="J10" s="690"/>
      <c r="K10" s="80" t="s">
        <v>130</v>
      </c>
      <c r="L10" s="81">
        <f>H8+H9+H10+H11+H13+H14+H15+H16+H12</f>
        <v>1014266.4300000002</v>
      </c>
    </row>
    <row r="11" spans="1:12" ht="22.5" customHeight="1">
      <c r="A11" s="74"/>
      <c r="B11" s="83" t="s">
        <v>109</v>
      </c>
      <c r="C11" s="83"/>
      <c r="D11" s="83"/>
      <c r="E11" s="84"/>
      <c r="F11" s="82">
        <v>421006</v>
      </c>
      <c r="G11" s="78"/>
      <c r="H11" s="79">
        <v>72926.78</v>
      </c>
      <c r="I11" s="104"/>
      <c r="J11" s="690"/>
      <c r="K11" s="80" t="s">
        <v>68</v>
      </c>
      <c r="L11" s="81">
        <f>H26</f>
        <v>1043190</v>
      </c>
    </row>
    <row r="12" spans="1:12" ht="22.5" customHeight="1">
      <c r="A12" s="74"/>
      <c r="B12" s="86" t="s">
        <v>443</v>
      </c>
      <c r="C12" s="93"/>
      <c r="D12" s="86"/>
      <c r="E12" s="87"/>
      <c r="F12" s="82"/>
      <c r="G12" s="92"/>
      <c r="H12" s="79">
        <v>53924.54</v>
      </c>
      <c r="I12" s="104"/>
      <c r="J12" s="690"/>
      <c r="K12" s="37"/>
      <c r="L12" s="506"/>
    </row>
    <row r="13" spans="1:12" ht="22.5" customHeight="1">
      <c r="A13" s="85"/>
      <c r="B13" s="86" t="s">
        <v>110</v>
      </c>
      <c r="C13" s="86"/>
      <c r="D13" s="86"/>
      <c r="E13" s="87"/>
      <c r="F13" s="82">
        <v>421007</v>
      </c>
      <c r="G13" s="78"/>
      <c r="H13" s="79">
        <v>108057.29</v>
      </c>
      <c r="I13" s="104"/>
      <c r="J13" s="690"/>
      <c r="K13" s="73" t="s">
        <v>102</v>
      </c>
      <c r="L13" s="88">
        <f>SUM(L6:L11)</f>
        <v>2058556.4300000002</v>
      </c>
    </row>
    <row r="14" spans="1:12" ht="22.5" customHeight="1">
      <c r="A14" s="89"/>
      <c r="B14" s="86" t="s">
        <v>118</v>
      </c>
      <c r="C14" s="86"/>
      <c r="D14" s="86"/>
      <c r="E14" s="87"/>
      <c r="F14" s="82">
        <v>421012</v>
      </c>
      <c r="G14" s="78"/>
      <c r="H14" s="79"/>
      <c r="I14" s="104"/>
      <c r="J14" s="690"/>
      <c r="K14" s="90" t="s">
        <v>30</v>
      </c>
      <c r="L14" s="91">
        <f>H27+H28+H29</f>
        <v>37500</v>
      </c>
    </row>
    <row r="15" spans="1:12" ht="22.5" customHeight="1">
      <c r="A15" s="89"/>
      <c r="B15" s="86" t="s">
        <v>111</v>
      </c>
      <c r="C15" s="86"/>
      <c r="D15" s="86"/>
      <c r="E15" s="87"/>
      <c r="F15" s="82">
        <v>421013</v>
      </c>
      <c r="G15" s="92"/>
      <c r="H15" s="79">
        <v>17334.78</v>
      </c>
      <c r="I15" s="104"/>
      <c r="J15" s="690"/>
      <c r="K15" s="73" t="s">
        <v>11</v>
      </c>
      <c r="L15" s="88">
        <f>L13+L14</f>
        <v>2096056.4300000002</v>
      </c>
    </row>
    <row r="16" spans="1:12" ht="22.5" customHeight="1">
      <c r="A16" s="89"/>
      <c r="B16" s="86" t="s">
        <v>162</v>
      </c>
      <c r="C16" s="86"/>
      <c r="D16" s="86"/>
      <c r="E16" s="87"/>
      <c r="F16" s="82">
        <v>421015</v>
      </c>
      <c r="G16" s="92"/>
      <c r="H16" s="79">
        <v>5342</v>
      </c>
      <c r="I16" s="104"/>
      <c r="J16" s="691"/>
      <c r="K16" s="73"/>
      <c r="L16" s="88"/>
    </row>
    <row r="17" spans="1:10" ht="22.5" customHeight="1">
      <c r="A17" s="89"/>
      <c r="B17" s="75" t="s">
        <v>119</v>
      </c>
      <c r="C17" s="75"/>
      <c r="D17" s="75"/>
      <c r="E17" s="76"/>
      <c r="F17" s="82">
        <v>412102</v>
      </c>
      <c r="G17" s="92"/>
      <c r="H17" s="79"/>
      <c r="I17" s="104"/>
      <c r="J17" s="689" t="s">
        <v>13</v>
      </c>
    </row>
    <row r="18" spans="1:12" ht="22.5" customHeight="1">
      <c r="A18" s="89"/>
      <c r="B18" s="86" t="s">
        <v>194</v>
      </c>
      <c r="C18" s="93"/>
      <c r="D18" s="86"/>
      <c r="E18" s="87"/>
      <c r="F18" s="82">
        <v>412103</v>
      </c>
      <c r="G18" s="92"/>
      <c r="H18" s="79"/>
      <c r="I18" s="104"/>
      <c r="J18" s="690"/>
      <c r="K18" s="225"/>
      <c r="L18" s="88"/>
    </row>
    <row r="19" spans="1:12" ht="22.5" customHeight="1">
      <c r="A19" s="89"/>
      <c r="B19" s="86" t="s">
        <v>112</v>
      </c>
      <c r="C19" s="93"/>
      <c r="D19" s="86"/>
      <c r="E19" s="87"/>
      <c r="F19" s="82">
        <v>412106</v>
      </c>
      <c r="G19" s="92"/>
      <c r="H19" s="79"/>
      <c r="I19" s="104"/>
      <c r="J19" s="690"/>
      <c r="K19" s="67" t="s">
        <v>35</v>
      </c>
      <c r="L19" s="67" t="s">
        <v>230</v>
      </c>
    </row>
    <row r="20" spans="1:12" ht="22.5" customHeight="1">
      <c r="A20" s="85"/>
      <c r="B20" s="83" t="s">
        <v>113</v>
      </c>
      <c r="C20" s="86"/>
      <c r="D20" s="86"/>
      <c r="E20" s="87"/>
      <c r="F20" s="77">
        <v>412399</v>
      </c>
      <c r="G20" s="94"/>
      <c r="H20" s="507"/>
      <c r="I20" s="104"/>
      <c r="J20" s="690"/>
      <c r="K20" s="67"/>
      <c r="L20" s="67"/>
    </row>
    <row r="21" spans="1:12" ht="22.5" customHeight="1">
      <c r="A21" s="89"/>
      <c r="B21" s="86" t="s">
        <v>114</v>
      </c>
      <c r="C21" s="75"/>
      <c r="D21" s="75"/>
      <c r="E21" s="75"/>
      <c r="F21" s="77">
        <v>413002</v>
      </c>
      <c r="G21" s="95"/>
      <c r="H21" s="79">
        <f>600+500</f>
        <v>1100</v>
      </c>
      <c r="I21" s="104"/>
      <c r="J21" s="691"/>
      <c r="K21" s="81" t="s">
        <v>227</v>
      </c>
      <c r="L21" s="81" t="s">
        <v>113</v>
      </c>
    </row>
    <row r="22" spans="1:12" ht="22.5" customHeight="1">
      <c r="A22" s="89"/>
      <c r="B22" s="86" t="s">
        <v>115</v>
      </c>
      <c r="C22" s="83"/>
      <c r="D22" s="86"/>
      <c r="E22" s="87"/>
      <c r="F22" s="77">
        <v>413003</v>
      </c>
      <c r="G22" s="94"/>
      <c r="H22" s="79"/>
      <c r="I22" s="104"/>
      <c r="J22" s="689" t="s">
        <v>15</v>
      </c>
      <c r="K22" s="81" t="s">
        <v>228</v>
      </c>
      <c r="L22" s="284" t="s">
        <v>229</v>
      </c>
    </row>
    <row r="23" spans="1:12" ht="22.5" customHeight="1">
      <c r="A23" s="74"/>
      <c r="B23" s="86" t="s">
        <v>116</v>
      </c>
      <c r="C23" s="83"/>
      <c r="D23" s="86"/>
      <c r="E23" s="87"/>
      <c r="F23" s="77">
        <v>415004</v>
      </c>
      <c r="G23" s="94"/>
      <c r="H23" s="79"/>
      <c r="I23" s="104"/>
      <c r="J23" s="691"/>
      <c r="K23" s="283" t="s">
        <v>224</v>
      </c>
      <c r="L23" s="284" t="s">
        <v>229</v>
      </c>
    </row>
    <row r="24" spans="1:12" ht="22.5" customHeight="1">
      <c r="A24" s="74"/>
      <c r="B24" s="692" t="s">
        <v>26</v>
      </c>
      <c r="C24" s="692"/>
      <c r="D24" s="692"/>
      <c r="E24" s="693"/>
      <c r="F24" s="77">
        <v>415006</v>
      </c>
      <c r="G24" s="94"/>
      <c r="H24" s="79"/>
      <c r="I24" s="104"/>
      <c r="J24" s="689" t="s">
        <v>16</v>
      </c>
      <c r="K24" s="283" t="s">
        <v>225</v>
      </c>
      <c r="L24" s="284" t="s">
        <v>229</v>
      </c>
    </row>
    <row r="25" spans="1:12" ht="22.5" customHeight="1">
      <c r="A25" s="74"/>
      <c r="B25" s="86" t="s">
        <v>117</v>
      </c>
      <c r="C25" s="86"/>
      <c r="D25" s="86"/>
      <c r="E25" s="87"/>
      <c r="F25" s="77">
        <v>415999</v>
      </c>
      <c r="G25" s="94"/>
      <c r="H25" s="79"/>
      <c r="I25" s="104"/>
      <c r="J25" s="690"/>
      <c r="K25" s="283" t="s">
        <v>226</v>
      </c>
      <c r="L25" s="284" t="s">
        <v>229</v>
      </c>
    </row>
    <row r="26" spans="1:10" ht="22.5" customHeight="1">
      <c r="A26" s="74"/>
      <c r="B26" s="86" t="s">
        <v>686</v>
      </c>
      <c r="C26" s="96"/>
      <c r="D26" s="86"/>
      <c r="E26" s="87"/>
      <c r="F26" s="97">
        <v>431002</v>
      </c>
      <c r="G26" s="94"/>
      <c r="H26" s="79">
        <v>1043190</v>
      </c>
      <c r="I26" s="104"/>
      <c r="J26" s="691"/>
    </row>
    <row r="27" spans="1:10" ht="22.5" customHeight="1">
      <c r="A27" s="74"/>
      <c r="B27" s="39" t="s">
        <v>682</v>
      </c>
      <c r="C27" s="100"/>
      <c r="D27" s="101"/>
      <c r="E27" s="596" t="s">
        <v>441</v>
      </c>
      <c r="F27" s="97">
        <v>441001</v>
      </c>
      <c r="G27" s="94"/>
      <c r="H27" s="104">
        <v>37500</v>
      </c>
      <c r="I27" s="104"/>
      <c r="J27" s="98" t="s">
        <v>17</v>
      </c>
    </row>
    <row r="28" spans="1:11" ht="22.5" customHeight="1">
      <c r="A28" s="74"/>
      <c r="B28" s="99"/>
      <c r="C28" s="100"/>
      <c r="D28" s="101"/>
      <c r="E28" s="87"/>
      <c r="F28" s="97">
        <v>441001</v>
      </c>
      <c r="G28" s="103"/>
      <c r="H28" s="79"/>
      <c r="I28" s="104"/>
      <c r="J28" s="694" t="s">
        <v>18</v>
      </c>
      <c r="K28" s="105"/>
    </row>
    <row r="29" spans="1:11" ht="22.5" customHeight="1">
      <c r="A29" s="74"/>
      <c r="B29" s="106"/>
      <c r="C29" s="96"/>
      <c r="D29" s="101"/>
      <c r="E29" s="87"/>
      <c r="F29" s="97">
        <v>441001</v>
      </c>
      <c r="G29" s="94"/>
      <c r="H29" s="79"/>
      <c r="I29" s="104"/>
      <c r="J29" s="694"/>
      <c r="K29" s="105"/>
    </row>
    <row r="30" spans="1:11" ht="22.5" customHeight="1" thickBot="1">
      <c r="A30" s="107"/>
      <c r="B30" s="108"/>
      <c r="C30" s="108"/>
      <c r="D30" s="108"/>
      <c r="E30" s="109"/>
      <c r="F30" s="110"/>
      <c r="G30" s="111">
        <f>SUM(G4:G29)</f>
        <v>2096056.4300000002</v>
      </c>
      <c r="H30" s="111">
        <f>SUM(H5:H29)</f>
        <v>2096056.4300000002</v>
      </c>
      <c r="I30" s="104"/>
      <c r="J30" s="694"/>
      <c r="K30" s="91"/>
    </row>
    <row r="31" spans="1:9" ht="22.5" customHeight="1" thickTop="1">
      <c r="A31" s="112" t="s">
        <v>193</v>
      </c>
      <c r="B31" s="113"/>
      <c r="C31" s="114"/>
      <c r="D31" s="114"/>
      <c r="E31" s="114"/>
      <c r="F31" s="114"/>
      <c r="G31" s="114"/>
      <c r="H31" s="328"/>
      <c r="I31" s="344"/>
    </row>
    <row r="32" spans="1:11" ht="22.5" customHeight="1">
      <c r="A32" s="112"/>
      <c r="B32" s="113" t="s">
        <v>459</v>
      </c>
      <c r="C32" s="114"/>
      <c r="D32" s="114"/>
      <c r="E32" s="114"/>
      <c r="F32" s="114"/>
      <c r="G32" s="114"/>
      <c r="H32" s="425"/>
      <c r="I32" s="303"/>
      <c r="K32" s="91"/>
    </row>
    <row r="33" spans="1:11" ht="22.5" customHeight="1">
      <c r="A33" s="116" t="s">
        <v>39</v>
      </c>
      <c r="B33" s="117"/>
      <c r="C33" s="118"/>
      <c r="D33" s="117" t="s">
        <v>40</v>
      </c>
      <c r="E33" s="117"/>
      <c r="F33" s="118"/>
      <c r="G33" s="116" t="s">
        <v>41</v>
      </c>
      <c r="H33" s="329"/>
      <c r="I33" s="303"/>
      <c r="K33" s="91"/>
    </row>
    <row r="34" spans="1:9" ht="22.5" customHeight="1">
      <c r="A34" s="678" t="s">
        <v>452</v>
      </c>
      <c r="B34" s="679"/>
      <c r="C34" s="680"/>
      <c r="D34" s="678" t="s">
        <v>364</v>
      </c>
      <c r="E34" s="679"/>
      <c r="F34" s="680"/>
      <c r="G34" s="678" t="str">
        <f>A34</f>
        <v>(นางสาวรัชนี  เผือกไธสง)</v>
      </c>
      <c r="H34" s="680"/>
      <c r="I34" s="349"/>
    </row>
    <row r="35" spans="1:11" ht="22.5" customHeight="1">
      <c r="A35" s="681" t="s">
        <v>453</v>
      </c>
      <c r="B35" s="682"/>
      <c r="C35" s="683"/>
      <c r="D35" s="681" t="s">
        <v>160</v>
      </c>
      <c r="E35" s="682"/>
      <c r="F35" s="683"/>
      <c r="G35" s="681" t="str">
        <f>A35</f>
        <v>นักวิชการเงินและบัญชี</v>
      </c>
      <c r="H35" s="683"/>
      <c r="I35" s="115"/>
      <c r="K35" s="65" t="s">
        <v>360</v>
      </c>
    </row>
    <row r="36" spans="9:11" ht="22.5" customHeight="1">
      <c r="I36" s="115"/>
      <c r="K36" s="91"/>
    </row>
    <row r="37" ht="22.5" customHeight="1">
      <c r="J37" s="479"/>
    </row>
    <row r="38" spans="1:9" ht="22.5" customHeight="1">
      <c r="A38" s="684" t="s">
        <v>103</v>
      </c>
      <c r="B38" s="684"/>
      <c r="C38" s="684"/>
      <c r="D38" s="684"/>
      <c r="E38" s="684"/>
      <c r="F38" s="684"/>
      <c r="G38" s="684" t="s">
        <v>527</v>
      </c>
      <c r="H38" s="684"/>
      <c r="I38" s="63"/>
    </row>
    <row r="39" spans="1:9" ht="22.5" customHeight="1">
      <c r="A39" s="66" t="s">
        <v>34</v>
      </c>
      <c r="B39" s="66"/>
      <c r="C39" s="66"/>
      <c r="D39" s="66"/>
      <c r="E39" s="66"/>
      <c r="F39" s="66"/>
      <c r="G39" s="684" t="s">
        <v>528</v>
      </c>
      <c r="H39" s="684"/>
      <c r="I39" s="63"/>
    </row>
    <row r="40" spans="1:9" ht="22.5" customHeight="1">
      <c r="A40" s="685" t="s">
        <v>35</v>
      </c>
      <c r="B40" s="685"/>
      <c r="C40" s="685"/>
      <c r="D40" s="685"/>
      <c r="E40" s="685"/>
      <c r="F40" s="67" t="s">
        <v>36</v>
      </c>
      <c r="G40" s="67" t="s">
        <v>37</v>
      </c>
      <c r="H40" s="305" t="s">
        <v>38</v>
      </c>
      <c r="I40" s="349"/>
    </row>
    <row r="41" spans="1:12" ht="22.5" customHeight="1">
      <c r="A41" s="68" t="s">
        <v>104</v>
      </c>
      <c r="B41" s="69"/>
      <c r="C41" s="69"/>
      <c r="D41" s="69"/>
      <c r="E41" s="70"/>
      <c r="F41" s="71" t="s">
        <v>91</v>
      </c>
      <c r="G41" s="72">
        <f>H69</f>
        <v>4330895.7</v>
      </c>
      <c r="H41" s="327"/>
      <c r="I41" s="303"/>
      <c r="K41" s="695" t="s">
        <v>535</v>
      </c>
      <c r="L41" s="695"/>
    </row>
    <row r="42" spans="1:12" ht="22.5" customHeight="1">
      <c r="A42" s="74"/>
      <c r="B42" s="75" t="s">
        <v>105</v>
      </c>
      <c r="C42" s="75"/>
      <c r="D42" s="75"/>
      <c r="E42" s="76"/>
      <c r="F42" s="77">
        <v>411001</v>
      </c>
      <c r="G42" s="78"/>
      <c r="H42" s="79">
        <v>0</v>
      </c>
      <c r="I42" s="104"/>
      <c r="J42" s="689" t="s">
        <v>12</v>
      </c>
      <c r="K42" s="67" t="s">
        <v>9</v>
      </c>
      <c r="L42" s="67" t="s">
        <v>78</v>
      </c>
    </row>
    <row r="43" spans="1:12" ht="22.5" customHeight="1">
      <c r="A43" s="74"/>
      <c r="B43" s="75" t="s">
        <v>106</v>
      </c>
      <c r="C43" s="75"/>
      <c r="D43" s="75"/>
      <c r="E43" s="76"/>
      <c r="F43" s="77">
        <v>411002</v>
      </c>
      <c r="G43" s="78"/>
      <c r="H43" s="79">
        <v>0</v>
      </c>
      <c r="I43" s="104"/>
      <c r="J43" s="690"/>
      <c r="K43" s="80" t="s">
        <v>65</v>
      </c>
      <c r="L43" s="81">
        <f>H42+H43+H44</f>
        <v>0</v>
      </c>
    </row>
    <row r="44" spans="1:12" ht="22.5" customHeight="1">
      <c r="A44" s="74"/>
      <c r="B44" s="75" t="s">
        <v>107</v>
      </c>
      <c r="C44" s="75"/>
      <c r="D44" s="75"/>
      <c r="E44" s="76"/>
      <c r="F44" s="77">
        <v>411003</v>
      </c>
      <c r="G44" s="78"/>
      <c r="H44" s="79">
        <v>0</v>
      </c>
      <c r="I44" s="104"/>
      <c r="J44" s="691"/>
      <c r="K44" s="80" t="s">
        <v>66</v>
      </c>
      <c r="L44" s="81">
        <v>19.4</v>
      </c>
    </row>
    <row r="45" spans="1:12" ht="22.5" customHeight="1">
      <c r="A45" s="74"/>
      <c r="B45" s="75" t="s">
        <v>182</v>
      </c>
      <c r="C45" s="75"/>
      <c r="D45" s="75"/>
      <c r="E45" s="76"/>
      <c r="F45" s="82">
        <v>421002</v>
      </c>
      <c r="G45" s="79"/>
      <c r="H45" s="79">
        <v>618363.54</v>
      </c>
      <c r="I45" s="104"/>
      <c r="J45" s="689" t="s">
        <v>14</v>
      </c>
      <c r="K45" s="80" t="s">
        <v>67</v>
      </c>
      <c r="L45" s="81">
        <f>H57+H58</f>
        <v>16434.75</v>
      </c>
    </row>
    <row r="46" spans="1:12" ht="22.5" customHeight="1">
      <c r="A46" s="74"/>
      <c r="B46" s="75" t="s">
        <v>181</v>
      </c>
      <c r="C46" s="75"/>
      <c r="D46" s="75"/>
      <c r="E46" s="76"/>
      <c r="F46" s="82">
        <v>421004</v>
      </c>
      <c r="G46" s="78"/>
      <c r="H46" s="79">
        <v>167641.42</v>
      </c>
      <c r="I46" s="104"/>
      <c r="J46" s="690"/>
      <c r="K46" s="80" t="s">
        <v>129</v>
      </c>
      <c r="L46" s="81">
        <f>H59+H60+H61</f>
        <v>0</v>
      </c>
    </row>
    <row r="47" spans="1:12" ht="22.5" customHeight="1">
      <c r="A47" s="74"/>
      <c r="B47" s="75" t="s">
        <v>108</v>
      </c>
      <c r="C47" s="75"/>
      <c r="D47" s="75"/>
      <c r="E47" s="76"/>
      <c r="F47" s="82">
        <v>421005</v>
      </c>
      <c r="G47" s="78"/>
      <c r="H47" s="79"/>
      <c r="I47" s="104"/>
      <c r="J47" s="690"/>
      <c r="K47" s="80" t="s">
        <v>130</v>
      </c>
      <c r="L47" s="81">
        <f>H45+H46+H47+H48+H49+H50+H51+H52+I57</f>
        <v>1229496.55</v>
      </c>
    </row>
    <row r="48" spans="1:12" ht="22.5" customHeight="1">
      <c r="A48" s="74"/>
      <c r="B48" s="83" t="s">
        <v>109</v>
      </c>
      <c r="C48" s="83"/>
      <c r="D48" s="83"/>
      <c r="E48" s="84"/>
      <c r="F48" s="82">
        <v>421006</v>
      </c>
      <c r="G48" s="78"/>
      <c r="H48" s="79">
        <v>151533.89</v>
      </c>
      <c r="I48" s="104"/>
      <c r="J48" s="690"/>
      <c r="K48" s="80" t="s">
        <v>68</v>
      </c>
      <c r="L48" s="81">
        <f>H62</f>
        <v>751645</v>
      </c>
    </row>
    <row r="49" spans="1:12" ht="22.5" customHeight="1">
      <c r="A49" s="85"/>
      <c r="B49" s="86" t="s">
        <v>110</v>
      </c>
      <c r="C49" s="86"/>
      <c r="D49" s="86"/>
      <c r="E49" s="87"/>
      <c r="F49" s="82">
        <v>421007</v>
      </c>
      <c r="G49" s="78"/>
      <c r="H49" s="79">
        <v>234607.7</v>
      </c>
      <c r="I49" s="104"/>
      <c r="J49" s="690"/>
      <c r="K49" s="37"/>
      <c r="L49" s="506"/>
    </row>
    <row r="50" spans="1:12" ht="22.5" customHeight="1">
      <c r="A50" s="89"/>
      <c r="B50" s="86" t="s">
        <v>118</v>
      </c>
      <c r="C50" s="86"/>
      <c r="D50" s="86"/>
      <c r="E50" s="87"/>
      <c r="F50" s="82">
        <v>421012</v>
      </c>
      <c r="G50" s="78"/>
      <c r="H50" s="79"/>
      <c r="I50" s="104"/>
      <c r="J50" s="690"/>
      <c r="K50" s="73" t="s">
        <v>102</v>
      </c>
      <c r="L50" s="88">
        <f>SUM(L43:L48)</f>
        <v>1997595.7</v>
      </c>
    </row>
    <row r="51" spans="1:12" ht="22.5" customHeight="1">
      <c r="A51" s="89"/>
      <c r="B51" s="86" t="s">
        <v>111</v>
      </c>
      <c r="C51" s="86"/>
      <c r="D51" s="86"/>
      <c r="E51" s="87"/>
      <c r="F51" s="82">
        <v>421013</v>
      </c>
      <c r="G51" s="92"/>
      <c r="H51" s="79"/>
      <c r="I51" s="104"/>
      <c r="J51" s="690"/>
      <c r="K51" s="90" t="s">
        <v>30</v>
      </c>
      <c r="L51" s="91">
        <f>H63+H64+H66</f>
        <v>456530</v>
      </c>
    </row>
    <row r="52" spans="1:12" ht="22.5" customHeight="1">
      <c r="A52" s="89"/>
      <c r="B52" s="86" t="s">
        <v>162</v>
      </c>
      <c r="C52" s="86"/>
      <c r="D52" s="86"/>
      <c r="E52" s="87"/>
      <c r="F52" s="82">
        <v>421015</v>
      </c>
      <c r="G52" s="92"/>
      <c r="H52" s="79">
        <v>57350</v>
      </c>
      <c r="I52" s="104"/>
      <c r="J52" s="690"/>
      <c r="K52" s="73" t="s">
        <v>11</v>
      </c>
      <c r="L52" s="88">
        <f>L50+L51</f>
        <v>2454125.7</v>
      </c>
    </row>
    <row r="53" spans="1:12" ht="22.5" customHeight="1">
      <c r="A53" s="89"/>
      <c r="B53" s="75" t="s">
        <v>119</v>
      </c>
      <c r="C53" s="75"/>
      <c r="D53" s="75"/>
      <c r="E53" s="76"/>
      <c r="F53" s="82">
        <v>412102</v>
      </c>
      <c r="G53" s="92"/>
      <c r="H53" s="79"/>
      <c r="I53" s="104"/>
      <c r="J53" s="691"/>
      <c r="K53" s="73"/>
      <c r="L53" s="88"/>
    </row>
    <row r="54" spans="1:10" ht="22.5" customHeight="1">
      <c r="A54" s="89"/>
      <c r="B54" s="86" t="s">
        <v>112</v>
      </c>
      <c r="C54" s="93"/>
      <c r="D54" s="86"/>
      <c r="E54" s="87"/>
      <c r="F54" s="82">
        <v>412106</v>
      </c>
      <c r="G54" s="92"/>
      <c r="H54" s="79"/>
      <c r="I54" s="104"/>
      <c r="J54" s="689" t="s">
        <v>13</v>
      </c>
    </row>
    <row r="55" spans="1:12" ht="22.5" customHeight="1">
      <c r="A55" s="89"/>
      <c r="B55" s="83" t="s">
        <v>532</v>
      </c>
      <c r="C55" s="83"/>
      <c r="D55" s="83"/>
      <c r="E55" s="84"/>
      <c r="F55" s="238"/>
      <c r="G55" s="82"/>
      <c r="H55" s="92">
        <v>19.4</v>
      </c>
      <c r="I55" s="104"/>
      <c r="J55" s="690"/>
      <c r="K55" s="225"/>
      <c r="L55" s="88"/>
    </row>
    <row r="56" spans="1:12" ht="22.5" customHeight="1">
      <c r="A56" s="85"/>
      <c r="B56" s="83" t="s">
        <v>113</v>
      </c>
      <c r="C56" s="86"/>
      <c r="D56" s="86"/>
      <c r="E56" s="87"/>
      <c r="F56" s="77">
        <v>412399</v>
      </c>
      <c r="G56" s="94"/>
      <c r="H56" s="507"/>
      <c r="I56" s="104"/>
      <c r="J56" s="690"/>
      <c r="K56" s="67" t="s">
        <v>35</v>
      </c>
      <c r="L56" s="67" t="s">
        <v>230</v>
      </c>
    </row>
    <row r="57" spans="1:12" ht="22.5" customHeight="1">
      <c r="A57" s="89"/>
      <c r="B57" s="86" t="s">
        <v>114</v>
      </c>
      <c r="C57" s="75"/>
      <c r="D57" s="75"/>
      <c r="E57" s="75"/>
      <c r="F57" s="77">
        <v>413002</v>
      </c>
      <c r="G57" s="95"/>
      <c r="H57" s="79">
        <v>600</v>
      </c>
      <c r="I57" s="79"/>
      <c r="J57" s="690"/>
      <c r="K57" s="67"/>
      <c r="L57" s="67"/>
    </row>
    <row r="58" spans="1:12" ht="22.5" customHeight="1">
      <c r="A58" s="89"/>
      <c r="B58" s="86" t="s">
        <v>115</v>
      </c>
      <c r="C58" s="83"/>
      <c r="D58" s="86"/>
      <c r="E58" s="87"/>
      <c r="F58" s="77">
        <v>413003</v>
      </c>
      <c r="G58" s="94"/>
      <c r="H58" s="79">
        <v>15834.75</v>
      </c>
      <c r="I58" s="104"/>
      <c r="J58" s="691"/>
      <c r="K58" s="81" t="s">
        <v>227</v>
      </c>
      <c r="L58" s="81" t="s">
        <v>113</v>
      </c>
    </row>
    <row r="59" spans="1:12" ht="22.5" customHeight="1">
      <c r="A59" s="74"/>
      <c r="B59" s="86" t="s">
        <v>116</v>
      </c>
      <c r="C59" s="83"/>
      <c r="D59" s="86"/>
      <c r="E59" s="87"/>
      <c r="F59" s="77">
        <v>415004</v>
      </c>
      <c r="G59" s="94"/>
      <c r="H59" s="79"/>
      <c r="I59" s="104"/>
      <c r="J59" s="689" t="s">
        <v>15</v>
      </c>
      <c r="K59" s="81" t="s">
        <v>228</v>
      </c>
      <c r="L59" s="284" t="s">
        <v>229</v>
      </c>
    </row>
    <row r="60" spans="1:12" ht="22.5" customHeight="1">
      <c r="A60" s="74"/>
      <c r="B60" s="692" t="s">
        <v>26</v>
      </c>
      <c r="C60" s="692"/>
      <c r="D60" s="692"/>
      <c r="E60" s="693"/>
      <c r="F60" s="77">
        <v>415006</v>
      </c>
      <c r="G60" s="94"/>
      <c r="H60" s="79"/>
      <c r="I60" s="104"/>
      <c r="J60" s="691"/>
      <c r="K60" s="283" t="s">
        <v>224</v>
      </c>
      <c r="L60" s="284" t="s">
        <v>229</v>
      </c>
    </row>
    <row r="61" spans="1:12" ht="22.5" customHeight="1">
      <c r="A61" s="74"/>
      <c r="B61" s="86" t="s">
        <v>117</v>
      </c>
      <c r="C61" s="86"/>
      <c r="D61" s="86"/>
      <c r="E61" s="87"/>
      <c r="F61" s="77">
        <v>415999</v>
      </c>
      <c r="G61" s="94"/>
      <c r="H61" s="79"/>
      <c r="I61" s="104"/>
      <c r="J61" s="689" t="s">
        <v>16</v>
      </c>
      <c r="K61" s="283" t="s">
        <v>225</v>
      </c>
      <c r="L61" s="284" t="s">
        <v>229</v>
      </c>
    </row>
    <row r="62" spans="1:12" ht="22.5" customHeight="1">
      <c r="A62" s="74"/>
      <c r="B62" s="86" t="s">
        <v>68</v>
      </c>
      <c r="C62" s="96"/>
      <c r="D62" s="86"/>
      <c r="E62" s="87"/>
      <c r="F62" s="97">
        <v>431002</v>
      </c>
      <c r="G62" s="94"/>
      <c r="H62" s="79">
        <v>751645</v>
      </c>
      <c r="I62" s="104"/>
      <c r="J62" s="690"/>
      <c r="K62" s="283" t="s">
        <v>226</v>
      </c>
      <c r="L62" s="284" t="s">
        <v>229</v>
      </c>
    </row>
    <row r="63" spans="1:10" ht="22.5" customHeight="1">
      <c r="A63" s="74"/>
      <c r="B63" s="39" t="s">
        <v>682</v>
      </c>
      <c r="C63" s="100"/>
      <c r="D63" s="101" t="s">
        <v>529</v>
      </c>
      <c r="E63" s="102"/>
      <c r="F63" s="97">
        <v>441001</v>
      </c>
      <c r="G63" s="103"/>
      <c r="H63" s="79">
        <v>312930</v>
      </c>
      <c r="I63" s="104"/>
      <c r="J63" s="691"/>
    </row>
    <row r="64" spans="1:10" ht="22.5" customHeight="1">
      <c r="A64" s="74"/>
      <c r="B64" s="99"/>
      <c r="C64" s="100"/>
      <c r="D64" s="101" t="s">
        <v>530</v>
      </c>
      <c r="E64" s="535"/>
      <c r="F64" s="97">
        <v>441001</v>
      </c>
      <c r="G64" s="94"/>
      <c r="H64" s="79">
        <v>65400</v>
      </c>
      <c r="I64" s="104"/>
      <c r="J64" s="98" t="s">
        <v>17</v>
      </c>
    </row>
    <row r="65" spans="1:11" ht="22.5" customHeight="1">
      <c r="A65" s="74"/>
      <c r="B65" s="99"/>
      <c r="C65" s="100"/>
      <c r="D65" s="101" t="s">
        <v>536</v>
      </c>
      <c r="E65" s="535"/>
      <c r="F65" s="97">
        <v>441001</v>
      </c>
      <c r="G65" s="94"/>
      <c r="H65" s="104">
        <v>3270</v>
      </c>
      <c r="I65" s="104"/>
      <c r="J65" s="694" t="s">
        <v>18</v>
      </c>
      <c r="K65" s="105"/>
    </row>
    <row r="66" spans="1:11" ht="22.5" customHeight="1">
      <c r="A66" s="74"/>
      <c r="B66" s="106"/>
      <c r="C66" s="96"/>
      <c r="D66" s="101" t="s">
        <v>533</v>
      </c>
      <c r="E66" s="535"/>
      <c r="F66" s="97">
        <v>441001</v>
      </c>
      <c r="G66" s="94"/>
      <c r="H66" s="79">
        <v>78200</v>
      </c>
      <c r="I66" s="104"/>
      <c r="J66" s="694"/>
      <c r="K66" s="105"/>
    </row>
    <row r="67" spans="1:11" ht="22.5" customHeight="1">
      <c r="A67" s="74"/>
      <c r="B67" s="106"/>
      <c r="C67" s="597"/>
      <c r="D67" s="101" t="s">
        <v>683</v>
      </c>
      <c r="E67" s="535"/>
      <c r="F67" s="97">
        <v>441001</v>
      </c>
      <c r="G67" s="94"/>
      <c r="H67" s="104">
        <v>1530000</v>
      </c>
      <c r="I67" s="104"/>
      <c r="J67" s="694"/>
      <c r="K67" s="105"/>
    </row>
    <row r="68" spans="1:11" ht="22.5" customHeight="1">
      <c r="A68" s="74"/>
      <c r="B68" s="106"/>
      <c r="C68" s="597"/>
      <c r="D68" s="101" t="s">
        <v>556</v>
      </c>
      <c r="E68" s="535"/>
      <c r="F68" s="97">
        <v>441001</v>
      </c>
      <c r="G68" s="103"/>
      <c r="H68" s="599">
        <v>343500</v>
      </c>
      <c r="I68" s="104"/>
      <c r="J68" s="694"/>
      <c r="K68" s="105"/>
    </row>
    <row r="69" spans="1:11" ht="22.5" customHeight="1" thickBot="1">
      <c r="A69" s="107"/>
      <c r="B69" s="108"/>
      <c r="C69" s="598"/>
      <c r="D69" s="108"/>
      <c r="E69" s="536"/>
      <c r="F69" s="455"/>
      <c r="G69" s="111">
        <f>SUM(G41:G66)</f>
        <v>4330895.7</v>
      </c>
      <c r="H69" s="111">
        <f>SUM(H42:H68)</f>
        <v>4330895.7</v>
      </c>
      <c r="I69" s="104"/>
      <c r="J69" s="694"/>
      <c r="K69" s="105"/>
    </row>
    <row r="70" spans="1:11" ht="22.5" customHeight="1" thickTop="1">
      <c r="A70" s="112" t="s">
        <v>193</v>
      </c>
      <c r="B70" s="113"/>
      <c r="C70" s="114"/>
      <c r="D70" s="114"/>
      <c r="E70" s="114"/>
      <c r="F70" s="114"/>
      <c r="G70" s="114"/>
      <c r="H70" s="328"/>
      <c r="I70" s="104"/>
      <c r="J70" s="694"/>
      <c r="K70" s="91"/>
    </row>
    <row r="71" spans="1:9" ht="22.5" customHeight="1">
      <c r="A71" s="112"/>
      <c r="B71" s="113" t="s">
        <v>531</v>
      </c>
      <c r="C71" s="114"/>
      <c r="D71" s="114"/>
      <c r="E71" s="114"/>
      <c r="F71" s="114"/>
      <c r="G71" s="114"/>
      <c r="H71" s="425"/>
      <c r="I71" s="104"/>
    </row>
    <row r="72" spans="1:11" ht="22.5" customHeight="1">
      <c r="A72" s="116" t="s">
        <v>39</v>
      </c>
      <c r="B72" s="117"/>
      <c r="C72" s="118"/>
      <c r="D72" s="117" t="s">
        <v>40</v>
      </c>
      <c r="E72" s="117"/>
      <c r="F72" s="118"/>
      <c r="G72" s="116" t="s">
        <v>41</v>
      </c>
      <c r="H72" s="329"/>
      <c r="I72" s="344"/>
      <c r="K72" s="91"/>
    </row>
    <row r="73" spans="1:11" ht="22.5" customHeight="1">
      <c r="A73" s="678" t="s">
        <v>452</v>
      </c>
      <c r="B73" s="679"/>
      <c r="C73" s="680"/>
      <c r="D73" s="678" t="s">
        <v>364</v>
      </c>
      <c r="E73" s="679"/>
      <c r="F73" s="680"/>
      <c r="G73" s="678" t="str">
        <f>A73</f>
        <v>(นางสาวรัชนี  เผือกไธสง)</v>
      </c>
      <c r="H73" s="680"/>
      <c r="I73" s="303"/>
      <c r="K73" s="91"/>
    </row>
    <row r="74" spans="1:9" ht="22.5" customHeight="1">
      <c r="A74" s="681" t="s">
        <v>453</v>
      </c>
      <c r="B74" s="682"/>
      <c r="C74" s="683"/>
      <c r="D74" s="681" t="s">
        <v>160</v>
      </c>
      <c r="E74" s="682"/>
      <c r="F74" s="683"/>
      <c r="G74" s="681" t="str">
        <f>A74</f>
        <v>นักวิชการเงินและบัญชี</v>
      </c>
      <c r="H74" s="683"/>
      <c r="I74" s="303"/>
    </row>
    <row r="75" spans="9:11" ht="22.5" customHeight="1">
      <c r="I75" s="349"/>
      <c r="K75" s="65" t="s">
        <v>360</v>
      </c>
    </row>
    <row r="76" spans="1:11" ht="22.5" customHeight="1">
      <c r="A76" s="684" t="s">
        <v>103</v>
      </c>
      <c r="B76" s="684"/>
      <c r="C76" s="684"/>
      <c r="D76" s="684"/>
      <c r="E76" s="684"/>
      <c r="F76" s="684"/>
      <c r="G76" s="684" t="s">
        <v>599</v>
      </c>
      <c r="H76" s="684"/>
      <c r="I76" s="115"/>
      <c r="K76" s="91"/>
    </row>
    <row r="77" spans="1:9" ht="22.5" customHeight="1">
      <c r="A77" s="66" t="s">
        <v>34</v>
      </c>
      <c r="B77" s="66"/>
      <c r="C77" s="66"/>
      <c r="D77" s="66"/>
      <c r="E77" s="66"/>
      <c r="F77" s="66"/>
      <c r="G77" s="684" t="s">
        <v>600</v>
      </c>
      <c r="H77" s="684"/>
      <c r="I77" s="63"/>
    </row>
    <row r="78" spans="1:9" ht="22.5" customHeight="1">
      <c r="A78" s="685" t="s">
        <v>35</v>
      </c>
      <c r="B78" s="685"/>
      <c r="C78" s="685"/>
      <c r="D78" s="685"/>
      <c r="E78" s="685"/>
      <c r="F78" s="67" t="s">
        <v>36</v>
      </c>
      <c r="G78" s="67" t="s">
        <v>37</v>
      </c>
      <c r="H78" s="305" t="s">
        <v>38</v>
      </c>
      <c r="I78" s="63"/>
    </row>
    <row r="79" spans="1:9" ht="22.5" customHeight="1">
      <c r="A79" s="68" t="s">
        <v>104</v>
      </c>
      <c r="B79" s="69"/>
      <c r="C79" s="69"/>
      <c r="D79" s="69"/>
      <c r="E79" s="70"/>
      <c r="F79" s="71" t="s">
        <v>91</v>
      </c>
      <c r="G79" s="72">
        <f>H104</f>
        <v>3708679.3</v>
      </c>
      <c r="H79" s="327"/>
      <c r="I79" s="349"/>
    </row>
    <row r="80" spans="1:12" ht="22.5" customHeight="1">
      <c r="A80" s="74"/>
      <c r="B80" s="75" t="s">
        <v>105</v>
      </c>
      <c r="C80" s="75"/>
      <c r="D80" s="75"/>
      <c r="E80" s="76"/>
      <c r="F80" s="77">
        <v>411001</v>
      </c>
      <c r="G80" s="78"/>
      <c r="H80" s="79">
        <v>0</v>
      </c>
      <c r="I80" s="303"/>
      <c r="K80" s="695" t="s">
        <v>601</v>
      </c>
      <c r="L80" s="695"/>
    </row>
    <row r="81" spans="1:12" ht="22.5" customHeight="1">
      <c r="A81" s="74"/>
      <c r="B81" s="75" t="s">
        <v>106</v>
      </c>
      <c r="C81" s="75"/>
      <c r="D81" s="75"/>
      <c r="E81" s="76"/>
      <c r="F81" s="77">
        <v>411002</v>
      </c>
      <c r="G81" s="78"/>
      <c r="H81" s="79">
        <v>0</v>
      </c>
      <c r="I81" s="104"/>
      <c r="J81" s="689" t="s">
        <v>12</v>
      </c>
      <c r="K81" s="67" t="s">
        <v>9</v>
      </c>
      <c r="L81" s="67" t="s">
        <v>78</v>
      </c>
    </row>
    <row r="82" spans="1:12" ht="22.5" customHeight="1">
      <c r="A82" s="74"/>
      <c r="B82" s="75" t="s">
        <v>107</v>
      </c>
      <c r="C82" s="75"/>
      <c r="D82" s="75"/>
      <c r="E82" s="76"/>
      <c r="F82" s="77">
        <v>411003</v>
      </c>
      <c r="G82" s="78"/>
      <c r="H82" s="79">
        <v>0</v>
      </c>
      <c r="I82" s="104"/>
      <c r="J82" s="690"/>
      <c r="K82" s="80" t="s">
        <v>65</v>
      </c>
      <c r="L82" s="81">
        <f>H80+H81+H82</f>
        <v>0</v>
      </c>
    </row>
    <row r="83" spans="1:12" ht="22.5" customHeight="1">
      <c r="A83" s="74"/>
      <c r="B83" s="75" t="s">
        <v>182</v>
      </c>
      <c r="C83" s="75"/>
      <c r="D83" s="75"/>
      <c r="E83" s="76"/>
      <c r="F83" s="82">
        <v>421002</v>
      </c>
      <c r="G83" s="79"/>
      <c r="H83" s="79"/>
      <c r="I83" s="104"/>
      <c r="J83" s="691"/>
      <c r="K83" s="80" t="s">
        <v>66</v>
      </c>
      <c r="L83" s="81">
        <f>H91+H92+H93+H95+H94</f>
        <v>0</v>
      </c>
    </row>
    <row r="84" spans="1:12" ht="22.5" customHeight="1">
      <c r="A84" s="74"/>
      <c r="B84" s="75" t="s">
        <v>181</v>
      </c>
      <c r="C84" s="75"/>
      <c r="D84" s="75"/>
      <c r="E84" s="76"/>
      <c r="F84" s="82">
        <v>421004</v>
      </c>
      <c r="G84" s="78"/>
      <c r="H84" s="79">
        <v>141169.72</v>
      </c>
      <c r="I84" s="104"/>
      <c r="J84" s="689" t="s">
        <v>14</v>
      </c>
      <c r="K84" s="80" t="s">
        <v>67</v>
      </c>
      <c r="L84" s="81">
        <f>H96+H97</f>
        <v>20735.76</v>
      </c>
    </row>
    <row r="85" spans="1:12" ht="22.5" customHeight="1">
      <c r="A85" s="74"/>
      <c r="B85" s="75" t="s">
        <v>108</v>
      </c>
      <c r="C85" s="75"/>
      <c r="D85" s="75"/>
      <c r="E85" s="76"/>
      <c r="F85" s="82">
        <v>421005</v>
      </c>
      <c r="G85" s="78"/>
      <c r="H85" s="79"/>
      <c r="I85" s="104"/>
      <c r="J85" s="690"/>
      <c r="K85" s="80" t="s">
        <v>129</v>
      </c>
      <c r="L85" s="81">
        <f>H98+H99+H100</f>
        <v>0</v>
      </c>
    </row>
    <row r="86" spans="1:12" ht="22.5" customHeight="1">
      <c r="A86" s="74"/>
      <c r="B86" s="83" t="s">
        <v>109</v>
      </c>
      <c r="C86" s="83"/>
      <c r="D86" s="83"/>
      <c r="E86" s="84"/>
      <c r="F86" s="82">
        <v>421006</v>
      </c>
      <c r="G86" s="78"/>
      <c r="H86" s="79">
        <v>72230.15</v>
      </c>
      <c r="I86" s="104"/>
      <c r="J86" s="690"/>
      <c r="K86" s="80" t="s">
        <v>130</v>
      </c>
      <c r="L86" s="81">
        <f>H83+H84+H85+H86+H87+H88+H89+H90+I96</f>
        <v>304623.54</v>
      </c>
    </row>
    <row r="87" spans="1:12" ht="22.5" customHeight="1">
      <c r="A87" s="85"/>
      <c r="B87" s="86" t="s">
        <v>110</v>
      </c>
      <c r="C87" s="86"/>
      <c r="D87" s="86"/>
      <c r="E87" s="87"/>
      <c r="F87" s="82">
        <v>421007</v>
      </c>
      <c r="G87" s="78"/>
      <c r="H87" s="79">
        <v>86306.67</v>
      </c>
      <c r="I87" s="104"/>
      <c r="J87" s="690"/>
      <c r="K87" s="80" t="s">
        <v>68</v>
      </c>
      <c r="L87" s="81">
        <f>H101</f>
        <v>2485620</v>
      </c>
    </row>
    <row r="88" spans="1:12" ht="22.5" customHeight="1">
      <c r="A88" s="89"/>
      <c r="B88" s="86" t="s">
        <v>118</v>
      </c>
      <c r="C88" s="86"/>
      <c r="D88" s="86"/>
      <c r="E88" s="87"/>
      <c r="F88" s="82">
        <v>421012</v>
      </c>
      <c r="G88" s="78"/>
      <c r="H88" s="79"/>
      <c r="I88" s="104"/>
      <c r="J88" s="690"/>
      <c r="K88" s="37"/>
      <c r="L88" s="506"/>
    </row>
    <row r="89" spans="1:12" ht="22.5" customHeight="1">
      <c r="A89" s="89"/>
      <c r="B89" s="86" t="s">
        <v>111</v>
      </c>
      <c r="C89" s="86"/>
      <c r="D89" s="86"/>
      <c r="E89" s="87"/>
      <c r="F89" s="82">
        <v>421013</v>
      </c>
      <c r="G89" s="92"/>
      <c r="H89" s="79"/>
      <c r="I89" s="104"/>
      <c r="J89" s="690"/>
      <c r="K89" s="73" t="s">
        <v>102</v>
      </c>
      <c r="L89" s="88">
        <f>SUM(L82:L87)</f>
        <v>2810979.3</v>
      </c>
    </row>
    <row r="90" spans="1:12" ht="22.5" customHeight="1">
      <c r="A90" s="89"/>
      <c r="B90" s="86" t="s">
        <v>162</v>
      </c>
      <c r="C90" s="86"/>
      <c r="D90" s="86"/>
      <c r="E90" s="87"/>
      <c r="F90" s="82">
        <v>421015</v>
      </c>
      <c r="G90" s="92"/>
      <c r="H90" s="79">
        <v>4917</v>
      </c>
      <c r="I90" s="104"/>
      <c r="J90" s="690"/>
      <c r="K90" s="90" t="s">
        <v>30</v>
      </c>
      <c r="L90" s="91">
        <v>897700</v>
      </c>
    </row>
    <row r="91" spans="1:12" ht="22.5" customHeight="1">
      <c r="A91" s="89"/>
      <c r="B91" s="75" t="s">
        <v>119</v>
      </c>
      <c r="C91" s="75"/>
      <c r="D91" s="75"/>
      <c r="E91" s="76"/>
      <c r="F91" s="82">
        <v>412102</v>
      </c>
      <c r="G91" s="92"/>
      <c r="H91" s="79"/>
      <c r="I91" s="104"/>
      <c r="J91" s="690"/>
      <c r="K91" s="73" t="s">
        <v>11</v>
      </c>
      <c r="L91" s="88">
        <f>L89+L90</f>
        <v>3708679.3</v>
      </c>
    </row>
    <row r="92" spans="1:12" ht="22.5" customHeight="1">
      <c r="A92" s="89"/>
      <c r="B92" s="86" t="s">
        <v>194</v>
      </c>
      <c r="C92" s="93"/>
      <c r="D92" s="86"/>
      <c r="E92" s="87"/>
      <c r="F92" s="82">
        <v>412103</v>
      </c>
      <c r="G92" s="92"/>
      <c r="H92" s="79"/>
      <c r="I92" s="104"/>
      <c r="J92" s="691"/>
      <c r="K92" s="73"/>
      <c r="L92" s="88"/>
    </row>
    <row r="93" spans="1:10" ht="22.5" customHeight="1">
      <c r="A93" s="89"/>
      <c r="B93" s="86" t="s">
        <v>112</v>
      </c>
      <c r="C93" s="93"/>
      <c r="D93" s="86"/>
      <c r="E93" s="87"/>
      <c r="F93" s="82">
        <v>412106</v>
      </c>
      <c r="G93" s="92"/>
      <c r="H93" s="79"/>
      <c r="I93" s="104"/>
      <c r="J93" s="689" t="s">
        <v>13</v>
      </c>
    </row>
    <row r="94" spans="1:12" ht="22.5" customHeight="1">
      <c r="A94" s="89"/>
      <c r="B94" s="83" t="s">
        <v>532</v>
      </c>
      <c r="C94" s="83"/>
      <c r="D94" s="83"/>
      <c r="E94" s="84"/>
      <c r="F94" s="238"/>
      <c r="G94" s="82"/>
      <c r="H94" s="92"/>
      <c r="I94" s="104"/>
      <c r="J94" s="690"/>
      <c r="K94" s="225"/>
      <c r="L94" s="88"/>
    </row>
    <row r="95" spans="1:12" ht="22.5" customHeight="1">
      <c r="A95" s="85"/>
      <c r="B95" s="83" t="s">
        <v>113</v>
      </c>
      <c r="C95" s="86"/>
      <c r="D95" s="86"/>
      <c r="E95" s="87"/>
      <c r="F95" s="77">
        <v>412399</v>
      </c>
      <c r="G95" s="94"/>
      <c r="H95" s="507"/>
      <c r="I95" s="104"/>
      <c r="J95" s="690"/>
      <c r="K95" s="67" t="s">
        <v>35</v>
      </c>
      <c r="L95" s="67" t="s">
        <v>230</v>
      </c>
    </row>
    <row r="96" spans="1:12" ht="22.5" customHeight="1">
      <c r="A96" s="89"/>
      <c r="B96" s="86" t="s">
        <v>114</v>
      </c>
      <c r="C96" s="75"/>
      <c r="D96" s="75"/>
      <c r="E96" s="75"/>
      <c r="F96" s="77">
        <v>413002</v>
      </c>
      <c r="G96" s="95"/>
      <c r="H96" s="79">
        <v>1600</v>
      </c>
      <c r="I96" s="79"/>
      <c r="J96" s="690"/>
      <c r="K96" s="67"/>
      <c r="L96" s="67"/>
    </row>
    <row r="97" spans="1:12" ht="22.5" customHeight="1">
      <c r="A97" s="89"/>
      <c r="B97" s="86" t="s">
        <v>115</v>
      </c>
      <c r="C97" s="83"/>
      <c r="D97" s="86"/>
      <c r="E97" s="87"/>
      <c r="F97" s="77">
        <v>413003</v>
      </c>
      <c r="G97" s="94"/>
      <c r="H97" s="79">
        <v>19135.76</v>
      </c>
      <c r="I97" s="104"/>
      <c r="J97" s="691"/>
      <c r="K97" s="81" t="s">
        <v>227</v>
      </c>
      <c r="L97" s="81" t="s">
        <v>113</v>
      </c>
    </row>
    <row r="98" spans="1:12" ht="22.5" customHeight="1">
      <c r="A98" s="74"/>
      <c r="B98" s="86" t="s">
        <v>116</v>
      </c>
      <c r="C98" s="83"/>
      <c r="D98" s="86"/>
      <c r="E98" s="87"/>
      <c r="F98" s="77">
        <v>415004</v>
      </c>
      <c r="G98" s="94"/>
      <c r="H98" s="79"/>
      <c r="I98" s="104"/>
      <c r="J98" s="689" t="s">
        <v>15</v>
      </c>
      <c r="K98" s="81" t="s">
        <v>228</v>
      </c>
      <c r="L98" s="284" t="s">
        <v>229</v>
      </c>
    </row>
    <row r="99" spans="1:12" ht="22.5" customHeight="1">
      <c r="A99" s="74"/>
      <c r="B99" s="692" t="s">
        <v>26</v>
      </c>
      <c r="C99" s="692"/>
      <c r="D99" s="692"/>
      <c r="E99" s="693"/>
      <c r="F99" s="77">
        <v>415006</v>
      </c>
      <c r="G99" s="94"/>
      <c r="H99" s="79"/>
      <c r="I99" s="104"/>
      <c r="J99" s="691"/>
      <c r="K99" s="283" t="s">
        <v>224</v>
      </c>
      <c r="L99" s="284" t="s">
        <v>229</v>
      </c>
    </row>
    <row r="100" spans="1:12" ht="22.5" customHeight="1">
      <c r="A100" s="74"/>
      <c r="B100" s="86" t="s">
        <v>117</v>
      </c>
      <c r="C100" s="86"/>
      <c r="D100" s="86"/>
      <c r="E100" s="87"/>
      <c r="F100" s="77">
        <v>415999</v>
      </c>
      <c r="G100" s="94"/>
      <c r="H100" s="79"/>
      <c r="I100" s="104"/>
      <c r="J100" s="689" t="s">
        <v>16</v>
      </c>
      <c r="K100" s="283" t="s">
        <v>225</v>
      </c>
      <c r="L100" s="284" t="s">
        <v>229</v>
      </c>
    </row>
    <row r="101" spans="1:12" ht="22.5" customHeight="1">
      <c r="A101" s="74"/>
      <c r="B101" s="86" t="s">
        <v>684</v>
      </c>
      <c r="C101" s="96"/>
      <c r="D101" s="86"/>
      <c r="E101" s="87"/>
      <c r="F101" s="97">
        <v>431002</v>
      </c>
      <c r="G101" s="94"/>
      <c r="H101" s="79">
        <v>2485620</v>
      </c>
      <c r="I101" s="104"/>
      <c r="J101" s="690"/>
      <c r="K101" s="283" t="s">
        <v>226</v>
      </c>
      <c r="L101" s="284" t="s">
        <v>229</v>
      </c>
    </row>
    <row r="102" spans="1:10" ht="22.5" customHeight="1">
      <c r="A102" s="74"/>
      <c r="B102" s="99" t="s">
        <v>682</v>
      </c>
      <c r="C102" s="100"/>
      <c r="D102" s="101"/>
      <c r="E102" s="584" t="s">
        <v>683</v>
      </c>
      <c r="F102" s="97">
        <v>441001</v>
      </c>
      <c r="G102" s="103"/>
      <c r="H102" s="79">
        <v>508400</v>
      </c>
      <c r="I102" s="104"/>
      <c r="J102" s="691"/>
    </row>
    <row r="103" spans="1:10" ht="22.5" customHeight="1">
      <c r="A103" s="74"/>
      <c r="B103" s="99"/>
      <c r="C103" s="100"/>
      <c r="D103" s="101"/>
      <c r="E103" s="584" t="s">
        <v>556</v>
      </c>
      <c r="F103" s="97">
        <v>441001</v>
      </c>
      <c r="G103" s="94"/>
      <c r="H103" s="79">
        <v>389300</v>
      </c>
      <c r="I103" s="104"/>
      <c r="J103" s="98" t="s">
        <v>17</v>
      </c>
    </row>
    <row r="104" spans="1:11" ht="22.5" customHeight="1" thickBot="1">
      <c r="A104" s="107"/>
      <c r="B104" s="108"/>
      <c r="C104" s="108"/>
      <c r="D104" s="108"/>
      <c r="E104" s="536"/>
      <c r="F104" s="110"/>
      <c r="G104" s="111">
        <f>SUM(G79:G103)</f>
        <v>3708679.3</v>
      </c>
      <c r="H104" s="111">
        <f>SUM(H80:H103)</f>
        <v>3708679.3</v>
      </c>
      <c r="I104" s="104"/>
      <c r="J104" s="694" t="s">
        <v>18</v>
      </c>
      <c r="K104" s="105"/>
    </row>
    <row r="105" spans="1:11" ht="22.5" customHeight="1" thickTop="1">
      <c r="A105" s="112" t="s">
        <v>193</v>
      </c>
      <c r="B105" s="113"/>
      <c r="C105" s="114"/>
      <c r="D105" s="114"/>
      <c r="E105" s="114"/>
      <c r="F105" s="114"/>
      <c r="G105" s="114"/>
      <c r="H105" s="328"/>
      <c r="I105" s="104"/>
      <c r="J105" s="694"/>
      <c r="K105" s="105"/>
    </row>
    <row r="106" spans="1:11" ht="22.5" customHeight="1">
      <c r="A106" s="112"/>
      <c r="B106" s="113" t="s">
        <v>610</v>
      </c>
      <c r="C106" s="114"/>
      <c r="D106" s="114"/>
      <c r="E106" s="114"/>
      <c r="F106" s="114"/>
      <c r="G106" s="114"/>
      <c r="H106" s="425"/>
      <c r="I106" s="104"/>
      <c r="J106" s="694"/>
      <c r="K106" s="105"/>
    </row>
    <row r="107" spans="1:11" ht="22.5" customHeight="1">
      <c r="A107" s="116" t="s">
        <v>39</v>
      </c>
      <c r="B107" s="117"/>
      <c r="C107" s="118"/>
      <c r="D107" s="117" t="s">
        <v>40</v>
      </c>
      <c r="E107" s="117"/>
      <c r="F107" s="118"/>
      <c r="G107" s="116" t="s">
        <v>41</v>
      </c>
      <c r="H107" s="329"/>
      <c r="I107" s="104"/>
      <c r="J107" s="694"/>
      <c r="K107" s="91"/>
    </row>
    <row r="108" spans="1:9" ht="22.5" customHeight="1">
      <c r="A108" s="678" t="s">
        <v>452</v>
      </c>
      <c r="B108" s="679"/>
      <c r="C108" s="680"/>
      <c r="D108" s="678" t="s">
        <v>364</v>
      </c>
      <c r="E108" s="679"/>
      <c r="F108" s="680"/>
      <c r="G108" s="678" t="str">
        <f>A108</f>
        <v>(นางสาวรัชนี  เผือกไธสง)</v>
      </c>
      <c r="H108" s="680"/>
      <c r="I108" s="104"/>
    </row>
    <row r="109" spans="1:11" ht="22.5" customHeight="1">
      <c r="A109" s="681" t="s">
        <v>453</v>
      </c>
      <c r="B109" s="682"/>
      <c r="C109" s="683"/>
      <c r="D109" s="681" t="s">
        <v>160</v>
      </c>
      <c r="E109" s="682"/>
      <c r="F109" s="683"/>
      <c r="G109" s="681" t="str">
        <f>A109</f>
        <v>นักวิชการเงินและบัญชี</v>
      </c>
      <c r="H109" s="683"/>
      <c r="I109" s="344"/>
      <c r="K109" s="91"/>
    </row>
    <row r="110" spans="1:11" ht="22.5" customHeight="1">
      <c r="A110" s="115"/>
      <c r="B110" s="115"/>
      <c r="C110" s="115"/>
      <c r="D110" s="115"/>
      <c r="E110" s="115"/>
      <c r="F110" s="115"/>
      <c r="G110" s="115"/>
      <c r="H110" s="115"/>
      <c r="I110" s="344"/>
      <c r="K110" s="91"/>
    </row>
    <row r="111" spans="9:11" ht="22.5" customHeight="1">
      <c r="I111" s="303"/>
      <c r="K111" s="91"/>
    </row>
    <row r="112" spans="1:9" ht="22.5" customHeight="1">
      <c r="A112" s="684" t="s">
        <v>42</v>
      </c>
      <c r="B112" s="684"/>
      <c r="C112" s="684"/>
      <c r="D112" s="684"/>
      <c r="E112" s="684"/>
      <c r="F112" s="684"/>
      <c r="G112" s="684" t="s">
        <v>670</v>
      </c>
      <c r="H112" s="684"/>
      <c r="I112" s="303"/>
    </row>
    <row r="113" spans="1:11" ht="22.5" customHeight="1">
      <c r="A113" s="66" t="s">
        <v>34</v>
      </c>
      <c r="B113" s="66"/>
      <c r="C113" s="66"/>
      <c r="D113" s="66"/>
      <c r="E113" s="66"/>
      <c r="F113" s="66"/>
      <c r="G113" s="684" t="s">
        <v>671</v>
      </c>
      <c r="H113" s="684"/>
      <c r="I113" s="349"/>
      <c r="K113" s="65" t="s">
        <v>360</v>
      </c>
    </row>
    <row r="114" spans="1:11" ht="22.5" customHeight="1">
      <c r="A114" s="685" t="s">
        <v>35</v>
      </c>
      <c r="B114" s="685"/>
      <c r="C114" s="685"/>
      <c r="D114" s="685"/>
      <c r="E114" s="685"/>
      <c r="F114" s="67" t="s">
        <v>36</v>
      </c>
      <c r="G114" s="67" t="s">
        <v>37</v>
      </c>
      <c r="H114" s="305" t="s">
        <v>38</v>
      </c>
      <c r="I114" s="115"/>
      <c r="K114" s="91"/>
    </row>
    <row r="115" spans="1:9" ht="22.5" customHeight="1">
      <c r="A115" s="68" t="s">
        <v>104</v>
      </c>
      <c r="B115" s="69"/>
      <c r="C115" s="69"/>
      <c r="D115" s="69"/>
      <c r="E115" s="70"/>
      <c r="F115" s="71" t="s">
        <v>91</v>
      </c>
      <c r="G115" s="72">
        <f>H142</f>
        <v>2389735.08</v>
      </c>
      <c r="H115" s="327"/>
      <c r="I115" s="63"/>
    </row>
    <row r="116" spans="1:9" ht="22.5" customHeight="1">
      <c r="A116" s="74"/>
      <c r="B116" s="75" t="s">
        <v>105</v>
      </c>
      <c r="C116" s="75"/>
      <c r="D116" s="75"/>
      <c r="E116" s="76"/>
      <c r="F116" s="77">
        <v>411001</v>
      </c>
      <c r="G116" s="78"/>
      <c r="H116" s="79">
        <v>10800</v>
      </c>
      <c r="I116" s="63"/>
    </row>
    <row r="117" spans="1:9" ht="22.5" customHeight="1">
      <c r="A117" s="74"/>
      <c r="B117" s="75" t="s">
        <v>106</v>
      </c>
      <c r="C117" s="75"/>
      <c r="D117" s="75"/>
      <c r="E117" s="76"/>
      <c r="F117" s="77">
        <v>411002</v>
      </c>
      <c r="G117" s="78"/>
      <c r="H117" s="79">
        <v>0</v>
      </c>
      <c r="I117" s="349"/>
    </row>
    <row r="118" spans="1:12" ht="22.5" customHeight="1">
      <c r="A118" s="74"/>
      <c r="B118" s="75" t="s">
        <v>107</v>
      </c>
      <c r="C118" s="75"/>
      <c r="D118" s="75"/>
      <c r="E118" s="76"/>
      <c r="F118" s="77">
        <v>411003</v>
      </c>
      <c r="G118" s="78"/>
      <c r="H118" s="79">
        <v>3920</v>
      </c>
      <c r="I118" s="303"/>
      <c r="K118" s="695" t="s">
        <v>672</v>
      </c>
      <c r="L118" s="695"/>
    </row>
    <row r="119" spans="1:12" ht="22.5" customHeight="1">
      <c r="A119" s="74"/>
      <c r="B119" s="75" t="s">
        <v>182</v>
      </c>
      <c r="C119" s="75"/>
      <c r="D119" s="75"/>
      <c r="E119" s="76"/>
      <c r="F119" s="82">
        <v>421002</v>
      </c>
      <c r="G119" s="79"/>
      <c r="H119" s="79">
        <v>627527.72</v>
      </c>
      <c r="I119" s="104"/>
      <c r="J119" s="689" t="s">
        <v>12</v>
      </c>
      <c r="K119" s="67" t="s">
        <v>9</v>
      </c>
      <c r="L119" s="67" t="s">
        <v>78</v>
      </c>
    </row>
    <row r="120" spans="1:12" ht="22.5" customHeight="1">
      <c r="A120" s="74"/>
      <c r="B120" s="75" t="s">
        <v>181</v>
      </c>
      <c r="C120" s="75"/>
      <c r="D120" s="75"/>
      <c r="E120" s="76"/>
      <c r="F120" s="82">
        <v>421004</v>
      </c>
      <c r="G120" s="78"/>
      <c r="H120" s="79">
        <v>157171.6</v>
      </c>
      <c r="I120" s="104"/>
      <c r="J120" s="690"/>
      <c r="K120" s="80" t="s">
        <v>65</v>
      </c>
      <c r="L120" s="81">
        <f>H116+H117+H118</f>
        <v>14720</v>
      </c>
    </row>
    <row r="121" spans="1:12" ht="22.5" customHeight="1">
      <c r="A121" s="74"/>
      <c r="B121" s="75" t="s">
        <v>108</v>
      </c>
      <c r="C121" s="75"/>
      <c r="D121" s="75"/>
      <c r="E121" s="76"/>
      <c r="F121" s="82">
        <v>421005</v>
      </c>
      <c r="G121" s="78"/>
      <c r="H121" s="79"/>
      <c r="I121" s="104"/>
      <c r="J121" s="691"/>
      <c r="K121" s="80" t="s">
        <v>66</v>
      </c>
      <c r="L121" s="81">
        <f>H127+H128+H129+H131+H130</f>
        <v>14040</v>
      </c>
    </row>
    <row r="122" spans="1:12" ht="22.5" customHeight="1">
      <c r="A122" s="74"/>
      <c r="B122" s="83" t="s">
        <v>109</v>
      </c>
      <c r="C122" s="83"/>
      <c r="D122" s="83"/>
      <c r="E122" s="84"/>
      <c r="F122" s="82">
        <v>421006</v>
      </c>
      <c r="G122" s="78"/>
      <c r="H122" s="79">
        <v>104485.58</v>
      </c>
      <c r="I122" s="104"/>
      <c r="J122" s="689" t="s">
        <v>14</v>
      </c>
      <c r="K122" s="80" t="s">
        <v>67</v>
      </c>
      <c r="L122" s="81">
        <f>H132+H133</f>
        <v>600</v>
      </c>
    </row>
    <row r="123" spans="1:12" ht="22.5" customHeight="1">
      <c r="A123" s="85"/>
      <c r="B123" s="86" t="s">
        <v>110</v>
      </c>
      <c r="C123" s="86"/>
      <c r="D123" s="86"/>
      <c r="E123" s="87"/>
      <c r="F123" s="82">
        <v>421007</v>
      </c>
      <c r="G123" s="78"/>
      <c r="H123" s="79">
        <v>135227.75</v>
      </c>
      <c r="I123" s="104"/>
      <c r="J123" s="690"/>
      <c r="K123" s="80" t="s">
        <v>129</v>
      </c>
      <c r="L123" s="81">
        <f>H134+H135+H136</f>
        <v>10</v>
      </c>
    </row>
    <row r="124" spans="1:12" ht="22.5" customHeight="1">
      <c r="A124" s="89"/>
      <c r="B124" s="86" t="s">
        <v>118</v>
      </c>
      <c r="C124" s="86"/>
      <c r="D124" s="86"/>
      <c r="E124" s="87"/>
      <c r="F124" s="82">
        <v>421012</v>
      </c>
      <c r="G124" s="78"/>
      <c r="H124" s="79">
        <v>10096.28</v>
      </c>
      <c r="I124" s="104"/>
      <c r="J124" s="690"/>
      <c r="K124" s="80" t="s">
        <v>130</v>
      </c>
      <c r="L124" s="81">
        <f>H119+H120+H121+H122+H123+H124+H125+H126+I134</f>
        <v>1078820.0799999998</v>
      </c>
    </row>
    <row r="125" spans="1:12" ht="22.5" customHeight="1">
      <c r="A125" s="89"/>
      <c r="B125" s="86" t="s">
        <v>111</v>
      </c>
      <c r="C125" s="86"/>
      <c r="D125" s="86"/>
      <c r="E125" s="87"/>
      <c r="F125" s="82">
        <v>421013</v>
      </c>
      <c r="G125" s="92"/>
      <c r="H125" s="79">
        <v>14760.15</v>
      </c>
      <c r="I125" s="104"/>
      <c r="J125" s="690"/>
      <c r="K125" s="80" t="s">
        <v>68</v>
      </c>
      <c r="L125" s="81">
        <f>H137</f>
        <v>773145</v>
      </c>
    </row>
    <row r="126" spans="1:12" ht="22.5" customHeight="1">
      <c r="A126" s="89"/>
      <c r="B126" s="86" t="s">
        <v>162</v>
      </c>
      <c r="C126" s="86"/>
      <c r="D126" s="86"/>
      <c r="E126" s="87"/>
      <c r="F126" s="82">
        <v>421015</v>
      </c>
      <c r="G126" s="92"/>
      <c r="H126" s="79">
        <v>29551</v>
      </c>
      <c r="I126" s="104"/>
      <c r="J126" s="690"/>
      <c r="K126" s="37"/>
      <c r="L126" s="506"/>
    </row>
    <row r="127" spans="1:12" ht="22.5" customHeight="1">
      <c r="A127" s="89"/>
      <c r="B127" s="75" t="s">
        <v>119</v>
      </c>
      <c r="C127" s="75"/>
      <c r="D127" s="75"/>
      <c r="E127" s="76"/>
      <c r="F127" s="82">
        <v>412102</v>
      </c>
      <c r="G127" s="92"/>
      <c r="H127" s="79"/>
      <c r="I127" s="104"/>
      <c r="J127" s="690"/>
      <c r="K127" s="73" t="s">
        <v>102</v>
      </c>
      <c r="L127" s="88">
        <f>SUM(L120:L125)</f>
        <v>1881335.0799999998</v>
      </c>
    </row>
    <row r="128" spans="1:12" ht="22.5" customHeight="1">
      <c r="A128" s="89"/>
      <c r="B128" s="86" t="s">
        <v>194</v>
      </c>
      <c r="C128" s="93"/>
      <c r="D128" s="86"/>
      <c r="E128" s="87"/>
      <c r="F128" s="82">
        <v>412103</v>
      </c>
      <c r="G128" s="92"/>
      <c r="H128" s="79"/>
      <c r="I128" s="104"/>
      <c r="J128" s="690"/>
      <c r="K128" s="90" t="s">
        <v>30</v>
      </c>
      <c r="L128" s="91">
        <f>H138+H139+H141</f>
        <v>508400</v>
      </c>
    </row>
    <row r="129" spans="1:12" ht="22.5" customHeight="1">
      <c r="A129" s="89"/>
      <c r="B129" s="86" t="s">
        <v>112</v>
      </c>
      <c r="C129" s="93"/>
      <c r="D129" s="86"/>
      <c r="E129" s="87"/>
      <c r="F129" s="82">
        <v>412106</v>
      </c>
      <c r="G129" s="92"/>
      <c r="H129" s="79"/>
      <c r="I129" s="104"/>
      <c r="J129" s="690"/>
      <c r="K129" s="73" t="s">
        <v>11</v>
      </c>
      <c r="L129" s="88">
        <f>L127+L128</f>
        <v>2389735.08</v>
      </c>
    </row>
    <row r="130" spans="1:12" ht="22.5" customHeight="1">
      <c r="A130" s="89"/>
      <c r="B130" s="83" t="s">
        <v>532</v>
      </c>
      <c r="C130" s="83"/>
      <c r="D130" s="83"/>
      <c r="E130" s="84"/>
      <c r="F130" s="238"/>
      <c r="G130" s="82"/>
      <c r="H130" s="92"/>
      <c r="I130" s="104"/>
      <c r="J130" s="691"/>
      <c r="K130" s="73"/>
      <c r="L130" s="88"/>
    </row>
    <row r="131" spans="1:10" ht="22.5" customHeight="1">
      <c r="A131" s="85"/>
      <c r="B131" s="83" t="s">
        <v>113</v>
      </c>
      <c r="C131" s="86"/>
      <c r="D131" s="86"/>
      <c r="E131" s="87"/>
      <c r="F131" s="77">
        <v>412399</v>
      </c>
      <c r="G131" s="94"/>
      <c r="H131" s="507">
        <v>14040</v>
      </c>
      <c r="I131" s="104"/>
      <c r="J131" s="689" t="s">
        <v>13</v>
      </c>
    </row>
    <row r="132" spans="1:12" ht="22.5" customHeight="1">
      <c r="A132" s="89"/>
      <c r="B132" s="86" t="s">
        <v>114</v>
      </c>
      <c r="C132" s="75"/>
      <c r="D132" s="75"/>
      <c r="E132" s="75"/>
      <c r="F132" s="77">
        <v>413002</v>
      </c>
      <c r="G132" s="95"/>
      <c r="H132" s="79">
        <v>600</v>
      </c>
      <c r="I132" s="104"/>
      <c r="J132" s="690"/>
      <c r="K132" s="225"/>
      <c r="L132" s="88"/>
    </row>
    <row r="133" spans="1:12" ht="22.5" customHeight="1">
      <c r="A133" s="89"/>
      <c r="B133" s="86" t="s">
        <v>115</v>
      </c>
      <c r="C133" s="83"/>
      <c r="D133" s="86"/>
      <c r="E133" s="87"/>
      <c r="F133" s="77">
        <v>413003</v>
      </c>
      <c r="G133" s="94"/>
      <c r="H133" s="79"/>
      <c r="I133" s="104"/>
      <c r="J133" s="690"/>
      <c r="K133" s="67" t="s">
        <v>35</v>
      </c>
      <c r="L133" s="67" t="s">
        <v>230</v>
      </c>
    </row>
    <row r="134" spans="1:12" ht="22.5" customHeight="1">
      <c r="A134" s="74"/>
      <c r="B134" s="86" t="s">
        <v>116</v>
      </c>
      <c r="C134" s="83"/>
      <c r="D134" s="86"/>
      <c r="E134" s="87"/>
      <c r="F134" s="77">
        <v>415004</v>
      </c>
      <c r="G134" s="94"/>
      <c r="H134" s="79"/>
      <c r="I134" s="79"/>
      <c r="J134" s="690"/>
      <c r="K134" s="67"/>
      <c r="L134" s="67"/>
    </row>
    <row r="135" spans="1:12" ht="22.5" customHeight="1">
      <c r="A135" s="74"/>
      <c r="B135" s="692" t="s">
        <v>26</v>
      </c>
      <c r="C135" s="692"/>
      <c r="D135" s="692"/>
      <c r="E135" s="693"/>
      <c r="F135" s="77">
        <v>415006</v>
      </c>
      <c r="G135" s="94"/>
      <c r="H135" s="79"/>
      <c r="I135" s="104"/>
      <c r="J135" s="691"/>
      <c r="K135" s="81" t="s">
        <v>227</v>
      </c>
      <c r="L135" s="81" t="s">
        <v>113</v>
      </c>
    </row>
    <row r="136" spans="1:12" ht="22.5" customHeight="1">
      <c r="A136" s="74"/>
      <c r="B136" s="86" t="s">
        <v>117</v>
      </c>
      <c r="C136" s="86"/>
      <c r="D136" s="86"/>
      <c r="E136" s="87"/>
      <c r="F136" s="77">
        <v>415999</v>
      </c>
      <c r="G136" s="94"/>
      <c r="H136" s="79">
        <v>10</v>
      </c>
      <c r="I136" s="104"/>
      <c r="J136" s="689" t="s">
        <v>15</v>
      </c>
      <c r="K136" s="81" t="s">
        <v>228</v>
      </c>
      <c r="L136" s="284" t="s">
        <v>229</v>
      </c>
    </row>
    <row r="137" spans="1:12" ht="22.5" customHeight="1">
      <c r="A137" s="74"/>
      <c r="B137" s="86" t="s">
        <v>68</v>
      </c>
      <c r="C137" s="96"/>
      <c r="D137" s="86"/>
      <c r="E137" s="87"/>
      <c r="F137" s="97">
        <v>431002</v>
      </c>
      <c r="G137" s="94"/>
      <c r="H137" s="79">
        <f>219345+511800+4500+37500</f>
        <v>773145</v>
      </c>
      <c r="I137" s="104"/>
      <c r="J137" s="691"/>
      <c r="K137" s="283" t="s">
        <v>224</v>
      </c>
      <c r="L137" s="284" t="s">
        <v>229</v>
      </c>
    </row>
    <row r="138" spans="1:12" ht="22.5" customHeight="1">
      <c r="A138" s="74"/>
      <c r="B138" s="39" t="s">
        <v>673</v>
      </c>
      <c r="C138" s="583"/>
      <c r="D138" s="584"/>
      <c r="E138" s="102" t="s">
        <v>674</v>
      </c>
      <c r="F138" s="97">
        <v>441001</v>
      </c>
      <c r="G138" s="103"/>
      <c r="H138" s="79">
        <v>508400</v>
      </c>
      <c r="I138" s="104"/>
      <c r="J138" s="689" t="s">
        <v>16</v>
      </c>
      <c r="K138" s="283" t="s">
        <v>225</v>
      </c>
      <c r="L138" s="284" t="s">
        <v>229</v>
      </c>
    </row>
    <row r="139" spans="1:12" ht="22.5" customHeight="1">
      <c r="A139" s="74"/>
      <c r="B139" s="99"/>
      <c r="C139" s="100"/>
      <c r="D139" s="101"/>
      <c r="E139" s="102"/>
      <c r="F139" s="97">
        <v>441001</v>
      </c>
      <c r="G139" s="94"/>
      <c r="H139" s="79"/>
      <c r="I139" s="104"/>
      <c r="J139" s="690"/>
      <c r="K139" s="283" t="s">
        <v>226</v>
      </c>
      <c r="L139" s="284" t="s">
        <v>229</v>
      </c>
    </row>
    <row r="140" spans="1:10" ht="22.5" customHeight="1">
      <c r="A140" s="74"/>
      <c r="B140" s="99"/>
      <c r="C140" s="100"/>
      <c r="D140" s="101"/>
      <c r="E140" s="535"/>
      <c r="F140" s="97">
        <v>441001</v>
      </c>
      <c r="G140" s="94"/>
      <c r="H140" s="104"/>
      <c r="I140" s="104"/>
      <c r="J140" s="691"/>
    </row>
    <row r="141" spans="1:10" ht="22.5" customHeight="1">
      <c r="A141" s="74"/>
      <c r="B141" s="106"/>
      <c r="C141" s="96"/>
      <c r="D141" s="101"/>
      <c r="E141" s="535"/>
      <c r="F141" s="97">
        <v>441001</v>
      </c>
      <c r="G141" s="94"/>
      <c r="H141" s="79"/>
      <c r="I141" s="104"/>
      <c r="J141" s="98" t="s">
        <v>17</v>
      </c>
    </row>
    <row r="142" spans="1:11" ht="22.5" customHeight="1" thickBot="1">
      <c r="A142" s="107"/>
      <c r="B142" s="108"/>
      <c r="C142" s="108"/>
      <c r="D142" s="108"/>
      <c r="E142" s="536"/>
      <c r="F142" s="110"/>
      <c r="G142" s="111">
        <f>SUM(G115:G141)</f>
        <v>2389735.08</v>
      </c>
      <c r="H142" s="111">
        <f>SUM(H116:H141)</f>
        <v>2389735.08</v>
      </c>
      <c r="I142" s="104"/>
      <c r="J142" s="694" t="s">
        <v>18</v>
      </c>
      <c r="K142" s="105"/>
    </row>
    <row r="143" spans="1:11" ht="22.5" customHeight="1" thickTop="1">
      <c r="A143" s="112" t="s">
        <v>193</v>
      </c>
      <c r="B143" s="113"/>
      <c r="C143" s="114"/>
      <c r="D143" s="114"/>
      <c r="E143" s="114"/>
      <c r="F143" s="114"/>
      <c r="G143" s="114"/>
      <c r="H143" s="328"/>
      <c r="I143" s="104"/>
      <c r="J143" s="694"/>
      <c r="K143" s="105"/>
    </row>
    <row r="144" spans="1:11" ht="22.5" customHeight="1">
      <c r="A144" s="112"/>
      <c r="B144" s="113" t="s">
        <v>685</v>
      </c>
      <c r="C144" s="114"/>
      <c r="D144" s="114"/>
      <c r="E144" s="114"/>
      <c r="F144" s="114"/>
      <c r="G144" s="114"/>
      <c r="H144" s="425"/>
      <c r="I144" s="104"/>
      <c r="J144" s="694"/>
      <c r="K144" s="105"/>
    </row>
    <row r="145" spans="1:11" ht="22.5" customHeight="1">
      <c r="A145" s="116" t="s">
        <v>39</v>
      </c>
      <c r="B145" s="117"/>
      <c r="C145" s="118"/>
      <c r="D145" s="117" t="s">
        <v>40</v>
      </c>
      <c r="E145" s="117"/>
      <c r="F145" s="118"/>
      <c r="G145" s="116" t="s">
        <v>41</v>
      </c>
      <c r="H145" s="329"/>
      <c r="I145" s="104"/>
      <c r="J145" s="694"/>
      <c r="K145" s="91"/>
    </row>
    <row r="146" spans="1:9" ht="22.5" customHeight="1">
      <c r="A146" s="678" t="s">
        <v>452</v>
      </c>
      <c r="B146" s="679"/>
      <c r="C146" s="680"/>
      <c r="D146" s="678" t="s">
        <v>364</v>
      </c>
      <c r="E146" s="679"/>
      <c r="F146" s="680"/>
      <c r="G146" s="678" t="str">
        <f>A146</f>
        <v>(นางสาวรัชนี  เผือกไธสง)</v>
      </c>
      <c r="H146" s="680"/>
      <c r="I146" s="104"/>
    </row>
    <row r="147" spans="1:11" ht="22.5" customHeight="1">
      <c r="A147" s="681" t="s">
        <v>453</v>
      </c>
      <c r="B147" s="682"/>
      <c r="C147" s="683"/>
      <c r="D147" s="681" t="s">
        <v>160</v>
      </c>
      <c r="E147" s="682"/>
      <c r="F147" s="683"/>
      <c r="G147" s="681" t="str">
        <f>A147</f>
        <v>นักวิชการเงินและบัญชี</v>
      </c>
      <c r="H147" s="683"/>
      <c r="I147" s="344"/>
      <c r="K147" s="91"/>
    </row>
    <row r="148" spans="9:11" ht="22.5" customHeight="1">
      <c r="I148" s="303"/>
      <c r="K148" s="91"/>
    </row>
    <row r="149" spans="1:9" ht="22.5" customHeight="1">
      <c r="A149" s="684" t="s">
        <v>42</v>
      </c>
      <c r="B149" s="684"/>
      <c r="C149" s="684"/>
      <c r="D149" s="684"/>
      <c r="E149" s="684"/>
      <c r="F149" s="684"/>
      <c r="G149" s="684" t="s">
        <v>711</v>
      </c>
      <c r="H149" s="684"/>
      <c r="I149" s="303"/>
    </row>
    <row r="150" spans="1:11" ht="22.5" customHeight="1">
      <c r="A150" s="66" t="s">
        <v>34</v>
      </c>
      <c r="B150" s="66"/>
      <c r="C150" s="66"/>
      <c r="D150" s="66"/>
      <c r="E150" s="66"/>
      <c r="F150" s="66"/>
      <c r="G150" s="684" t="s">
        <v>712</v>
      </c>
      <c r="H150" s="684"/>
      <c r="I150" s="349"/>
      <c r="K150" s="65" t="s">
        <v>360</v>
      </c>
    </row>
    <row r="151" spans="1:11" ht="22.5" customHeight="1">
      <c r="A151" s="685" t="s">
        <v>35</v>
      </c>
      <c r="B151" s="685"/>
      <c r="C151" s="685"/>
      <c r="D151" s="685"/>
      <c r="E151" s="685"/>
      <c r="F151" s="67" t="s">
        <v>36</v>
      </c>
      <c r="G151" s="67" t="s">
        <v>37</v>
      </c>
      <c r="H151" s="305" t="s">
        <v>38</v>
      </c>
      <c r="I151" s="115"/>
      <c r="K151" s="91"/>
    </row>
    <row r="152" spans="1:9" ht="22.5" customHeight="1">
      <c r="A152" s="68" t="s">
        <v>104</v>
      </c>
      <c r="B152" s="69"/>
      <c r="C152" s="69"/>
      <c r="D152" s="69"/>
      <c r="E152" s="70"/>
      <c r="F152" s="71" t="s">
        <v>91</v>
      </c>
      <c r="G152" s="72">
        <f>H179</f>
        <v>1447630.97</v>
      </c>
      <c r="H152" s="327"/>
      <c r="I152" s="63"/>
    </row>
    <row r="153" spans="1:9" ht="22.5" customHeight="1">
      <c r="A153" s="74"/>
      <c r="B153" s="75" t="s">
        <v>105</v>
      </c>
      <c r="C153" s="75"/>
      <c r="D153" s="75"/>
      <c r="E153" s="76"/>
      <c r="F153" s="77">
        <v>411001</v>
      </c>
      <c r="G153" s="78"/>
      <c r="H153" s="636">
        <v>8480</v>
      </c>
      <c r="I153" s="63"/>
    </row>
    <row r="154" spans="1:9" ht="22.5" customHeight="1">
      <c r="A154" s="74"/>
      <c r="B154" s="75" t="s">
        <v>106</v>
      </c>
      <c r="C154" s="75"/>
      <c r="D154" s="75"/>
      <c r="E154" s="76"/>
      <c r="F154" s="77">
        <v>411002</v>
      </c>
      <c r="G154" s="78"/>
      <c r="H154" s="79">
        <v>89</v>
      </c>
      <c r="I154" s="349"/>
    </row>
    <row r="155" spans="1:12" ht="22.5" customHeight="1">
      <c r="A155" s="74"/>
      <c r="B155" s="75" t="s">
        <v>107</v>
      </c>
      <c r="C155" s="75"/>
      <c r="D155" s="75"/>
      <c r="E155" s="76"/>
      <c r="F155" s="77">
        <v>411003</v>
      </c>
      <c r="G155" s="78"/>
      <c r="H155" s="79">
        <v>6000</v>
      </c>
      <c r="I155" s="303"/>
      <c r="K155" s="695" t="s">
        <v>672</v>
      </c>
      <c r="L155" s="695"/>
    </row>
    <row r="156" spans="1:12" ht="22.5" customHeight="1">
      <c r="A156" s="74"/>
      <c r="B156" s="75" t="s">
        <v>182</v>
      </c>
      <c r="C156" s="75"/>
      <c r="D156" s="75"/>
      <c r="E156" s="76"/>
      <c r="F156" s="82">
        <v>421002</v>
      </c>
      <c r="G156" s="79"/>
      <c r="H156" s="636">
        <v>595654.33</v>
      </c>
      <c r="I156" s="104"/>
      <c r="J156" s="689" t="s">
        <v>12</v>
      </c>
      <c r="K156" s="67" t="s">
        <v>9</v>
      </c>
      <c r="L156" s="67" t="s">
        <v>78</v>
      </c>
    </row>
    <row r="157" spans="1:12" ht="22.5" customHeight="1">
      <c r="A157" s="74"/>
      <c r="B157" s="75" t="s">
        <v>181</v>
      </c>
      <c r="C157" s="75"/>
      <c r="D157" s="75"/>
      <c r="E157" s="76"/>
      <c r="F157" s="82">
        <v>421004</v>
      </c>
      <c r="G157" s="78"/>
      <c r="H157" s="79">
        <v>190594.6</v>
      </c>
      <c r="I157" s="104"/>
      <c r="J157" s="690"/>
      <c r="K157" s="80" t="s">
        <v>65</v>
      </c>
      <c r="L157" s="81">
        <f>H153+H154+H155</f>
        <v>14569</v>
      </c>
    </row>
    <row r="158" spans="1:12" ht="22.5" customHeight="1">
      <c r="A158" s="74"/>
      <c r="B158" s="75" t="s">
        <v>108</v>
      </c>
      <c r="C158" s="75"/>
      <c r="D158" s="75"/>
      <c r="E158" s="76"/>
      <c r="F158" s="82">
        <v>421005</v>
      </c>
      <c r="G158" s="78"/>
      <c r="H158" s="79">
        <v>18583.51</v>
      </c>
      <c r="I158" s="104"/>
      <c r="J158" s="691"/>
      <c r="K158" s="80" t="s">
        <v>66</v>
      </c>
      <c r="L158" s="81">
        <f>H164+H165+H166+H168+H167</f>
        <v>7180</v>
      </c>
    </row>
    <row r="159" spans="1:12" ht="22.5" customHeight="1">
      <c r="A159" s="74"/>
      <c r="B159" s="83" t="s">
        <v>109</v>
      </c>
      <c r="C159" s="83"/>
      <c r="D159" s="83"/>
      <c r="E159" s="84"/>
      <c r="F159" s="82">
        <v>421006</v>
      </c>
      <c r="G159" s="78"/>
      <c r="H159" s="79">
        <v>81902.23</v>
      </c>
      <c r="I159" s="104"/>
      <c r="J159" s="689" t="s">
        <v>14</v>
      </c>
      <c r="K159" s="80" t="s">
        <v>67</v>
      </c>
      <c r="L159" s="81">
        <f>H169+H170</f>
        <v>8234.73</v>
      </c>
    </row>
    <row r="160" spans="1:12" ht="22.5" customHeight="1">
      <c r="A160" s="85"/>
      <c r="B160" s="86" t="s">
        <v>110</v>
      </c>
      <c r="C160" s="86"/>
      <c r="D160" s="86"/>
      <c r="E160" s="87"/>
      <c r="F160" s="82">
        <v>421007</v>
      </c>
      <c r="G160" s="78"/>
      <c r="H160" s="79">
        <v>166298.57</v>
      </c>
      <c r="I160" s="104"/>
      <c r="J160" s="690"/>
      <c r="K160" s="80" t="s">
        <v>129</v>
      </c>
      <c r="L160" s="81">
        <f>H171+H172+H173</f>
        <v>7510</v>
      </c>
    </row>
    <row r="161" spans="1:12" ht="22.5" customHeight="1">
      <c r="A161" s="89"/>
      <c r="B161" s="86" t="s">
        <v>118</v>
      </c>
      <c r="C161" s="86"/>
      <c r="D161" s="86"/>
      <c r="E161" s="87"/>
      <c r="F161" s="82">
        <v>421012</v>
      </c>
      <c r="G161" s="78"/>
      <c r="H161" s="79"/>
      <c r="I161" s="104"/>
      <c r="J161" s="690"/>
      <c r="K161" s="80" t="s">
        <v>130</v>
      </c>
      <c r="L161" s="81">
        <f>H156+H157+H158+H159+H160+H161+H162+H163+I171</f>
        <v>1069217.24</v>
      </c>
    </row>
    <row r="162" spans="1:12" ht="22.5" customHeight="1">
      <c r="A162" s="89"/>
      <c r="B162" s="86" t="s">
        <v>111</v>
      </c>
      <c r="C162" s="86"/>
      <c r="D162" s="86"/>
      <c r="E162" s="87"/>
      <c r="F162" s="82">
        <v>421013</v>
      </c>
      <c r="G162" s="92"/>
      <c r="H162" s="79"/>
      <c r="I162" s="104"/>
      <c r="J162" s="690"/>
      <c r="K162" s="80" t="s">
        <v>68</v>
      </c>
      <c r="L162" s="81">
        <f>H174</f>
        <v>0</v>
      </c>
    </row>
    <row r="163" spans="1:12" ht="22.5" customHeight="1">
      <c r="A163" s="89"/>
      <c r="B163" s="86" t="s">
        <v>162</v>
      </c>
      <c r="C163" s="86"/>
      <c r="D163" s="86"/>
      <c r="E163" s="87"/>
      <c r="F163" s="82">
        <v>421015</v>
      </c>
      <c r="G163" s="92"/>
      <c r="H163" s="79">
        <v>16184</v>
      </c>
      <c r="I163" s="104"/>
      <c r="J163" s="690"/>
      <c r="K163" s="37"/>
      <c r="L163" s="506"/>
    </row>
    <row r="164" spans="1:12" ht="22.5" customHeight="1">
      <c r="A164" s="89"/>
      <c r="B164" s="75" t="s">
        <v>119</v>
      </c>
      <c r="C164" s="75"/>
      <c r="D164" s="75"/>
      <c r="E164" s="76"/>
      <c r="F164" s="82">
        <v>412102</v>
      </c>
      <c r="G164" s="92"/>
      <c r="H164" s="79"/>
      <c r="I164" s="104"/>
      <c r="J164" s="690"/>
      <c r="K164" s="73" t="s">
        <v>102</v>
      </c>
      <c r="L164" s="88">
        <f>SUM(L157:L162)</f>
        <v>1106710.97</v>
      </c>
    </row>
    <row r="165" spans="1:12" ht="22.5" customHeight="1">
      <c r="A165" s="89"/>
      <c r="B165" s="86" t="s">
        <v>194</v>
      </c>
      <c r="C165" s="93"/>
      <c r="D165" s="86"/>
      <c r="E165" s="87"/>
      <c r="F165" s="82">
        <v>412103</v>
      </c>
      <c r="G165" s="92"/>
      <c r="H165" s="79"/>
      <c r="I165" s="104"/>
      <c r="J165" s="690"/>
      <c r="K165" s="90" t="s">
        <v>30</v>
      </c>
      <c r="L165" s="91">
        <f>H175+H176+H177</f>
        <v>340920</v>
      </c>
    </row>
    <row r="166" spans="1:12" ht="22.5" customHeight="1">
      <c r="A166" s="89"/>
      <c r="B166" s="86" t="s">
        <v>112</v>
      </c>
      <c r="C166" s="93"/>
      <c r="D166" s="86"/>
      <c r="E166" s="87"/>
      <c r="F166" s="82">
        <v>412106</v>
      </c>
      <c r="G166" s="92"/>
      <c r="H166" s="79"/>
      <c r="I166" s="104"/>
      <c r="J166" s="690"/>
      <c r="K166" s="73" t="s">
        <v>11</v>
      </c>
      <c r="L166" s="88">
        <f>L164+L165</f>
        <v>1447630.97</v>
      </c>
    </row>
    <row r="167" spans="1:12" ht="22.5" customHeight="1">
      <c r="A167" s="89"/>
      <c r="B167" s="83" t="s">
        <v>532</v>
      </c>
      <c r="C167" s="83"/>
      <c r="D167" s="83"/>
      <c r="E167" s="84"/>
      <c r="F167" s="238"/>
      <c r="G167" s="82"/>
      <c r="H167" s="92"/>
      <c r="I167" s="104"/>
      <c r="J167" s="691"/>
      <c r="K167" s="73"/>
      <c r="L167" s="88"/>
    </row>
    <row r="168" spans="1:10" ht="22.5" customHeight="1">
      <c r="A168" s="85"/>
      <c r="B168" s="83" t="s">
        <v>113</v>
      </c>
      <c r="C168" s="86"/>
      <c r="D168" s="86"/>
      <c r="E168" s="87"/>
      <c r="F168" s="77">
        <v>412399</v>
      </c>
      <c r="G168" s="94"/>
      <c r="H168" s="507">
        <v>7180</v>
      </c>
      <c r="I168" s="104"/>
      <c r="J168" s="689" t="s">
        <v>13</v>
      </c>
    </row>
    <row r="169" spans="1:12" ht="22.5" customHeight="1">
      <c r="A169" s="89"/>
      <c r="B169" s="86" t="s">
        <v>114</v>
      </c>
      <c r="C169" s="75"/>
      <c r="D169" s="75"/>
      <c r="E169" s="75"/>
      <c r="F169" s="77">
        <v>413002</v>
      </c>
      <c r="G169" s="95"/>
      <c r="H169" s="79">
        <v>600</v>
      </c>
      <c r="I169" s="104"/>
      <c r="J169" s="690"/>
      <c r="K169" s="225"/>
      <c r="L169" s="88"/>
    </row>
    <row r="170" spans="1:12" ht="22.5" customHeight="1">
      <c r="A170" s="89"/>
      <c r="B170" s="86" t="s">
        <v>115</v>
      </c>
      <c r="C170" s="83"/>
      <c r="D170" s="86"/>
      <c r="E170" s="87"/>
      <c r="F170" s="77">
        <v>413003</v>
      </c>
      <c r="G170" s="94"/>
      <c r="H170" s="79">
        <f>44.74+7589.99</f>
        <v>7634.73</v>
      </c>
      <c r="I170" s="104"/>
      <c r="J170" s="690"/>
      <c r="K170" s="67" t="s">
        <v>35</v>
      </c>
      <c r="L170" s="67" t="s">
        <v>230</v>
      </c>
    </row>
    <row r="171" spans="1:12" ht="22.5" customHeight="1">
      <c r="A171" s="74"/>
      <c r="B171" s="86" t="s">
        <v>116</v>
      </c>
      <c r="C171" s="83"/>
      <c r="D171" s="86"/>
      <c r="E171" s="87"/>
      <c r="F171" s="77">
        <v>415004</v>
      </c>
      <c r="G171" s="94"/>
      <c r="H171" s="79">
        <v>7500</v>
      </c>
      <c r="I171" s="79"/>
      <c r="J171" s="690"/>
      <c r="K171" s="67"/>
      <c r="L171" s="67"/>
    </row>
    <row r="172" spans="1:12" ht="22.5" customHeight="1">
      <c r="A172" s="74"/>
      <c r="B172" s="692" t="s">
        <v>26</v>
      </c>
      <c r="C172" s="692"/>
      <c r="D172" s="692"/>
      <c r="E172" s="693"/>
      <c r="F172" s="77">
        <v>415006</v>
      </c>
      <c r="G172" s="94"/>
      <c r="H172" s="79"/>
      <c r="I172" s="104"/>
      <c r="J172" s="691"/>
      <c r="K172" s="81" t="s">
        <v>227</v>
      </c>
      <c r="L172" s="81" t="s">
        <v>113</v>
      </c>
    </row>
    <row r="173" spans="1:12" ht="22.5" customHeight="1">
      <c r="A173" s="74"/>
      <c r="B173" s="86" t="s">
        <v>117</v>
      </c>
      <c r="C173" s="86"/>
      <c r="D173" s="86"/>
      <c r="E173" s="87"/>
      <c r="F173" s="77">
        <v>415999</v>
      </c>
      <c r="G173" s="94"/>
      <c r="H173" s="79">
        <v>10</v>
      </c>
      <c r="I173" s="104"/>
      <c r="J173" s="689" t="s">
        <v>15</v>
      </c>
      <c r="K173" s="81" t="s">
        <v>228</v>
      </c>
      <c r="L173" s="284" t="s">
        <v>229</v>
      </c>
    </row>
    <row r="174" spans="1:12" ht="22.5" customHeight="1">
      <c r="A174" s="74"/>
      <c r="B174" s="86" t="s">
        <v>68</v>
      </c>
      <c r="C174" s="96"/>
      <c r="D174" s="86"/>
      <c r="E174" s="87"/>
      <c r="F174" s="97">
        <v>431002</v>
      </c>
      <c r="G174" s="94"/>
      <c r="H174" s="79"/>
      <c r="I174" s="104"/>
      <c r="J174" s="691"/>
      <c r="K174" s="283" t="s">
        <v>224</v>
      </c>
      <c r="L174" s="284" t="s">
        <v>229</v>
      </c>
    </row>
    <row r="175" spans="1:12" ht="22.5" customHeight="1">
      <c r="A175" s="74"/>
      <c r="B175" s="39" t="s">
        <v>673</v>
      </c>
      <c r="C175" s="583"/>
      <c r="D175" s="584"/>
      <c r="E175" s="584" t="s">
        <v>529</v>
      </c>
      <c r="F175" s="634"/>
      <c r="G175" s="103"/>
      <c r="H175" s="79">
        <v>318030</v>
      </c>
      <c r="I175" s="104"/>
      <c r="J175" s="689" t="s">
        <v>16</v>
      </c>
      <c r="K175" s="283" t="s">
        <v>225</v>
      </c>
      <c r="L175" s="284" t="s">
        <v>229</v>
      </c>
    </row>
    <row r="176" spans="1:12" ht="22.5" customHeight="1">
      <c r="A176" s="74"/>
      <c r="B176" s="99"/>
      <c r="C176" s="100"/>
      <c r="D176" s="101"/>
      <c r="E176" s="584" t="s">
        <v>530</v>
      </c>
      <c r="F176" s="635"/>
      <c r="G176" s="94"/>
      <c r="H176" s="79">
        <v>21800</v>
      </c>
      <c r="I176" s="104"/>
      <c r="J176" s="690"/>
      <c r="K176" s="283" t="s">
        <v>226</v>
      </c>
      <c r="L176" s="284" t="s">
        <v>229</v>
      </c>
    </row>
    <row r="177" spans="1:10" ht="22.5" customHeight="1">
      <c r="A177" s="74"/>
      <c r="B177" s="99"/>
      <c r="C177" s="100"/>
      <c r="D177" s="101"/>
      <c r="E177" s="584" t="s">
        <v>536</v>
      </c>
      <c r="F177" s="635"/>
      <c r="G177" s="94"/>
      <c r="H177" s="104">
        <v>1090</v>
      </c>
      <c r="I177" s="104"/>
      <c r="J177" s="691"/>
    </row>
    <row r="178" spans="1:10" ht="22.5" customHeight="1">
      <c r="A178" s="74"/>
      <c r="B178" s="106"/>
      <c r="C178" s="96"/>
      <c r="D178" s="101"/>
      <c r="E178" s="535"/>
      <c r="F178" s="97">
        <v>441001</v>
      </c>
      <c r="G178" s="94"/>
      <c r="H178" s="79"/>
      <c r="I178" s="104"/>
      <c r="J178" s="98" t="s">
        <v>17</v>
      </c>
    </row>
    <row r="179" spans="1:11" ht="22.5" customHeight="1" thickBot="1">
      <c r="A179" s="107"/>
      <c r="B179" s="108"/>
      <c r="C179" s="108"/>
      <c r="D179" s="108"/>
      <c r="E179" s="536"/>
      <c r="F179" s="110"/>
      <c r="G179" s="111">
        <f>SUM(G152:G178)</f>
        <v>1447630.97</v>
      </c>
      <c r="H179" s="111">
        <f>SUM(H153:H178)</f>
        <v>1447630.97</v>
      </c>
      <c r="I179" s="104"/>
      <c r="J179" s="694" t="s">
        <v>18</v>
      </c>
      <c r="K179" s="105"/>
    </row>
    <row r="180" spans="1:11" ht="22.5" customHeight="1" thickTop="1">
      <c r="A180" s="112" t="s">
        <v>193</v>
      </c>
      <c r="B180" s="113"/>
      <c r="C180" s="114"/>
      <c r="D180" s="114"/>
      <c r="E180" s="114"/>
      <c r="F180" s="114"/>
      <c r="G180" s="114"/>
      <c r="H180" s="328"/>
      <c r="I180" s="104"/>
      <c r="J180" s="694"/>
      <c r="K180" s="105"/>
    </row>
    <row r="181" spans="1:11" ht="22.5" customHeight="1">
      <c r="A181" s="112"/>
      <c r="B181" s="113" t="s">
        <v>713</v>
      </c>
      <c r="C181" s="114"/>
      <c r="D181" s="114"/>
      <c r="E181" s="114"/>
      <c r="F181" s="114"/>
      <c r="G181" s="114"/>
      <c r="H181" s="425"/>
      <c r="I181" s="104"/>
      <c r="J181" s="694"/>
      <c r="K181" s="105"/>
    </row>
    <row r="182" spans="1:11" ht="22.5" customHeight="1">
      <c r="A182" s="116" t="s">
        <v>39</v>
      </c>
      <c r="B182" s="117"/>
      <c r="C182" s="118"/>
      <c r="D182" s="117" t="s">
        <v>40</v>
      </c>
      <c r="E182" s="117"/>
      <c r="F182" s="118"/>
      <c r="G182" s="116" t="s">
        <v>41</v>
      </c>
      <c r="H182" s="329"/>
      <c r="I182" s="104"/>
      <c r="J182" s="694"/>
      <c r="K182" s="91"/>
    </row>
    <row r="183" spans="1:9" ht="22.5" customHeight="1">
      <c r="A183" s="678" t="s">
        <v>452</v>
      </c>
      <c r="B183" s="679"/>
      <c r="C183" s="680"/>
      <c r="D183" s="678" t="s">
        <v>364</v>
      </c>
      <c r="E183" s="679"/>
      <c r="F183" s="680"/>
      <c r="G183" s="678" t="str">
        <f>A183</f>
        <v>(นางสาวรัชนี  เผือกไธสง)</v>
      </c>
      <c r="H183" s="680"/>
      <c r="I183" s="104"/>
    </row>
    <row r="184" spans="1:11" ht="22.5" customHeight="1">
      <c r="A184" s="681" t="s">
        <v>453</v>
      </c>
      <c r="B184" s="682"/>
      <c r="C184" s="683"/>
      <c r="D184" s="681" t="s">
        <v>160</v>
      </c>
      <c r="E184" s="682"/>
      <c r="F184" s="683"/>
      <c r="G184" s="681" t="str">
        <f>A184</f>
        <v>นักวิชการเงินและบัญชี</v>
      </c>
      <c r="H184" s="683"/>
      <c r="I184" s="344"/>
      <c r="K184" s="91"/>
    </row>
    <row r="186" spans="1:9" ht="22.5" customHeight="1">
      <c r="A186" s="684" t="s">
        <v>42</v>
      </c>
      <c r="B186" s="684"/>
      <c r="C186" s="684"/>
      <c r="D186" s="684"/>
      <c r="E186" s="684"/>
      <c r="F186" s="684"/>
      <c r="G186" s="684" t="s">
        <v>745</v>
      </c>
      <c r="H186" s="684"/>
      <c r="I186" s="303"/>
    </row>
    <row r="187" spans="1:11" ht="22.5" customHeight="1">
      <c r="A187" s="66" t="s">
        <v>34</v>
      </c>
      <c r="B187" s="66"/>
      <c r="C187" s="66"/>
      <c r="D187" s="66"/>
      <c r="E187" s="66"/>
      <c r="F187" s="66"/>
      <c r="G187" s="684" t="s">
        <v>746</v>
      </c>
      <c r="H187" s="684"/>
      <c r="I187" s="349"/>
      <c r="K187" s="65" t="s">
        <v>360</v>
      </c>
    </row>
    <row r="188" spans="1:11" ht="22.5" customHeight="1">
      <c r="A188" s="685" t="s">
        <v>35</v>
      </c>
      <c r="B188" s="685"/>
      <c r="C188" s="685"/>
      <c r="D188" s="685"/>
      <c r="E188" s="685"/>
      <c r="F188" s="67" t="s">
        <v>36</v>
      </c>
      <c r="G188" s="67" t="s">
        <v>37</v>
      </c>
      <c r="H188" s="305" t="s">
        <v>38</v>
      </c>
      <c r="I188" s="115"/>
      <c r="K188" s="91"/>
    </row>
    <row r="189" spans="1:9" ht="22.5" customHeight="1">
      <c r="A189" s="68" t="s">
        <v>104</v>
      </c>
      <c r="B189" s="69"/>
      <c r="C189" s="69"/>
      <c r="D189" s="69"/>
      <c r="E189" s="70"/>
      <c r="F189" s="71" t="s">
        <v>91</v>
      </c>
      <c r="G189" s="72">
        <f>H217</f>
        <v>4696707.43</v>
      </c>
      <c r="H189" s="327"/>
      <c r="I189" s="63"/>
    </row>
    <row r="190" spans="1:9" ht="22.5" customHeight="1">
      <c r="A190" s="74"/>
      <c r="B190" s="75" t="s">
        <v>105</v>
      </c>
      <c r="C190" s="75"/>
      <c r="D190" s="75"/>
      <c r="E190" s="76"/>
      <c r="F190" s="77">
        <v>411001</v>
      </c>
      <c r="G190" s="78"/>
      <c r="H190" s="636">
        <v>0</v>
      </c>
      <c r="I190" s="63"/>
    </row>
    <row r="191" spans="1:9" ht="22.5" customHeight="1">
      <c r="A191" s="74"/>
      <c r="B191" s="75" t="s">
        <v>106</v>
      </c>
      <c r="C191" s="75"/>
      <c r="D191" s="75"/>
      <c r="E191" s="76"/>
      <c r="F191" s="77">
        <v>411002</v>
      </c>
      <c r="G191" s="78"/>
      <c r="H191" s="79">
        <v>42689</v>
      </c>
      <c r="I191" s="349"/>
    </row>
    <row r="192" spans="1:12" ht="22.5" customHeight="1">
      <c r="A192" s="74"/>
      <c r="B192" s="75" t="s">
        <v>107</v>
      </c>
      <c r="C192" s="75"/>
      <c r="D192" s="75"/>
      <c r="E192" s="76"/>
      <c r="F192" s="77">
        <v>411003</v>
      </c>
      <c r="G192" s="78"/>
      <c r="H192" s="79">
        <v>200</v>
      </c>
      <c r="I192" s="303"/>
      <c r="K192" s="695" t="str">
        <f>G187</f>
        <v>วันที่ 31  มีนาคม 2558</v>
      </c>
      <c r="L192" s="695"/>
    </row>
    <row r="193" spans="1:12" ht="22.5" customHeight="1">
      <c r="A193" s="74"/>
      <c r="B193" s="75" t="s">
        <v>182</v>
      </c>
      <c r="C193" s="75"/>
      <c r="D193" s="75"/>
      <c r="E193" s="76"/>
      <c r="F193" s="82">
        <v>421002</v>
      </c>
      <c r="G193" s="79"/>
      <c r="H193" s="636">
        <v>1177386.45</v>
      </c>
      <c r="I193" s="104"/>
      <c r="J193" s="689" t="s">
        <v>12</v>
      </c>
      <c r="K193" s="67" t="s">
        <v>9</v>
      </c>
      <c r="L193" s="67" t="s">
        <v>78</v>
      </c>
    </row>
    <row r="194" spans="1:12" ht="22.5" customHeight="1">
      <c r="A194" s="74"/>
      <c r="B194" s="75" t="s">
        <v>181</v>
      </c>
      <c r="C194" s="75"/>
      <c r="D194" s="75"/>
      <c r="E194" s="76"/>
      <c r="F194" s="82">
        <v>421004</v>
      </c>
      <c r="G194" s="78"/>
      <c r="H194" s="79">
        <v>158382.97</v>
      </c>
      <c r="I194" s="104"/>
      <c r="J194" s="690"/>
      <c r="K194" s="80" t="s">
        <v>65</v>
      </c>
      <c r="L194" s="81">
        <f>H190+H191+H192</f>
        <v>42889</v>
      </c>
    </row>
    <row r="195" spans="1:12" ht="22.5" customHeight="1">
      <c r="A195" s="74"/>
      <c r="B195" s="75" t="s">
        <v>108</v>
      </c>
      <c r="C195" s="75"/>
      <c r="D195" s="75"/>
      <c r="E195" s="76"/>
      <c r="F195" s="82">
        <v>421005</v>
      </c>
      <c r="G195" s="78"/>
      <c r="H195" s="79"/>
      <c r="I195" s="104"/>
      <c r="J195" s="691"/>
      <c r="K195" s="80" t="s">
        <v>66</v>
      </c>
      <c r="L195" s="81">
        <f>H201+H202+H203+H205+H204</f>
        <v>200</v>
      </c>
    </row>
    <row r="196" spans="1:12" ht="22.5" customHeight="1">
      <c r="A196" s="74"/>
      <c r="B196" s="83" t="s">
        <v>109</v>
      </c>
      <c r="C196" s="83"/>
      <c r="D196" s="83"/>
      <c r="E196" s="84"/>
      <c r="F196" s="82">
        <v>421006</v>
      </c>
      <c r="G196" s="78"/>
      <c r="H196" s="79">
        <v>97439.99</v>
      </c>
      <c r="I196" s="104"/>
      <c r="J196" s="689" t="s">
        <v>14</v>
      </c>
      <c r="K196" s="80" t="s">
        <v>67</v>
      </c>
      <c r="L196" s="81">
        <f>H206+H207</f>
        <v>6477.58</v>
      </c>
    </row>
    <row r="197" spans="1:12" ht="22.5" customHeight="1">
      <c r="A197" s="85"/>
      <c r="B197" s="86" t="s">
        <v>110</v>
      </c>
      <c r="C197" s="86"/>
      <c r="D197" s="86"/>
      <c r="E197" s="87"/>
      <c r="F197" s="82">
        <v>421007</v>
      </c>
      <c r="G197" s="78"/>
      <c r="H197" s="79">
        <v>135561.44</v>
      </c>
      <c r="I197" s="104"/>
      <c r="J197" s="690"/>
      <c r="K197" s="80" t="s">
        <v>129</v>
      </c>
      <c r="L197" s="81">
        <f>H208+H209+H210</f>
        <v>15100</v>
      </c>
    </row>
    <row r="198" spans="1:12" ht="22.5" customHeight="1">
      <c r="A198" s="89"/>
      <c r="B198" s="86" t="s">
        <v>118</v>
      </c>
      <c r="C198" s="86"/>
      <c r="D198" s="86"/>
      <c r="E198" s="87"/>
      <c r="F198" s="82">
        <v>421012</v>
      </c>
      <c r="G198" s="78"/>
      <c r="H198" s="79"/>
      <c r="I198" s="104"/>
      <c r="J198" s="690"/>
      <c r="K198" s="80" t="s">
        <v>130</v>
      </c>
      <c r="L198" s="81">
        <f>H193+H194+H195+H196+H197+H198+H199+H200+I208</f>
        <v>1601569.8499999999</v>
      </c>
    </row>
    <row r="199" spans="1:12" ht="22.5" customHeight="1">
      <c r="A199" s="89"/>
      <c r="B199" s="86" t="s">
        <v>111</v>
      </c>
      <c r="C199" s="86"/>
      <c r="D199" s="86"/>
      <c r="E199" s="87"/>
      <c r="F199" s="82">
        <v>421013</v>
      </c>
      <c r="G199" s="92"/>
      <c r="H199" s="79"/>
      <c r="I199" s="104"/>
      <c r="J199" s="690"/>
      <c r="K199" s="80" t="s">
        <v>68</v>
      </c>
      <c r="L199" s="81">
        <f>H211</f>
        <v>42000</v>
      </c>
    </row>
    <row r="200" spans="1:12" ht="22.5" customHeight="1">
      <c r="A200" s="89"/>
      <c r="B200" s="86" t="s">
        <v>162</v>
      </c>
      <c r="C200" s="86"/>
      <c r="D200" s="86"/>
      <c r="E200" s="87"/>
      <c r="F200" s="82">
        <v>421015</v>
      </c>
      <c r="G200" s="92"/>
      <c r="H200" s="79">
        <v>32799</v>
      </c>
      <c r="I200" s="104"/>
      <c r="J200" s="690"/>
      <c r="K200" s="37"/>
      <c r="L200" s="506"/>
    </row>
    <row r="201" spans="1:12" ht="22.5" customHeight="1">
      <c r="A201" s="89"/>
      <c r="B201" s="75" t="s">
        <v>119</v>
      </c>
      <c r="C201" s="75"/>
      <c r="D201" s="75"/>
      <c r="E201" s="76"/>
      <c r="F201" s="82">
        <v>412102</v>
      </c>
      <c r="G201" s="92"/>
      <c r="H201" s="79"/>
      <c r="I201" s="104"/>
      <c r="J201" s="690"/>
      <c r="K201" s="73" t="s">
        <v>102</v>
      </c>
      <c r="L201" s="88">
        <f>SUM(L194:L199)</f>
        <v>1708236.43</v>
      </c>
    </row>
    <row r="202" spans="1:12" ht="22.5" customHeight="1">
      <c r="A202" s="89"/>
      <c r="B202" s="86" t="s">
        <v>194</v>
      </c>
      <c r="C202" s="93"/>
      <c r="D202" s="86"/>
      <c r="E202" s="87"/>
      <c r="F202" s="82">
        <v>412103</v>
      </c>
      <c r="G202" s="92"/>
      <c r="H202" s="79"/>
      <c r="I202" s="104"/>
      <c r="J202" s="690"/>
      <c r="K202" s="90" t="s">
        <v>30</v>
      </c>
      <c r="L202" s="91">
        <f>SUM(H213:H216)</f>
        <v>1612180</v>
      </c>
    </row>
    <row r="203" spans="1:12" ht="22.5" customHeight="1">
      <c r="A203" s="89"/>
      <c r="B203" s="86" t="s">
        <v>112</v>
      </c>
      <c r="C203" s="93"/>
      <c r="D203" s="86"/>
      <c r="E203" s="87"/>
      <c r="F203" s="82">
        <v>412106</v>
      </c>
      <c r="G203" s="92"/>
      <c r="H203" s="79"/>
      <c r="I203" s="104"/>
      <c r="J203" s="690"/>
      <c r="K203" s="73" t="s">
        <v>11</v>
      </c>
      <c r="L203" s="88">
        <f>L201+L202</f>
        <v>3320416.4299999997</v>
      </c>
    </row>
    <row r="204" spans="1:12" ht="22.5" customHeight="1">
      <c r="A204" s="89"/>
      <c r="B204" s="83" t="s">
        <v>532</v>
      </c>
      <c r="C204" s="83"/>
      <c r="D204" s="83"/>
      <c r="E204" s="84"/>
      <c r="F204" s="238"/>
      <c r="G204" s="82"/>
      <c r="H204" s="92"/>
      <c r="I204" s="104"/>
      <c r="J204" s="691"/>
      <c r="K204" s="73"/>
      <c r="L204" s="88"/>
    </row>
    <row r="205" spans="1:10" ht="22.5" customHeight="1">
      <c r="A205" s="85"/>
      <c r="B205" s="83" t="s">
        <v>113</v>
      </c>
      <c r="C205" s="86"/>
      <c r="D205" s="86"/>
      <c r="E205" s="87"/>
      <c r="F205" s="77">
        <v>412399</v>
      </c>
      <c r="G205" s="94"/>
      <c r="H205" s="507">
        <v>200</v>
      </c>
      <c r="I205" s="104"/>
      <c r="J205" s="689" t="s">
        <v>13</v>
      </c>
    </row>
    <row r="206" spans="1:12" ht="22.5" customHeight="1">
      <c r="A206" s="89"/>
      <c r="B206" s="86" t="s">
        <v>114</v>
      </c>
      <c r="C206" s="75"/>
      <c r="D206" s="75"/>
      <c r="E206" s="75"/>
      <c r="F206" s="77">
        <v>413002</v>
      </c>
      <c r="G206" s="95"/>
      <c r="H206" s="79">
        <v>1300</v>
      </c>
      <c r="I206" s="104"/>
      <c r="J206" s="690"/>
      <c r="K206" s="225"/>
      <c r="L206" s="88"/>
    </row>
    <row r="207" spans="1:12" ht="22.5" customHeight="1">
      <c r="A207" s="89"/>
      <c r="B207" s="86" t="s">
        <v>115</v>
      </c>
      <c r="C207" s="83"/>
      <c r="D207" s="86"/>
      <c r="E207" s="87"/>
      <c r="F207" s="77">
        <v>413003</v>
      </c>
      <c r="G207" s="94"/>
      <c r="H207" s="79">
        <v>5177.58</v>
      </c>
      <c r="I207" s="104"/>
      <c r="J207" s="690"/>
      <c r="K207" s="67" t="s">
        <v>35</v>
      </c>
      <c r="L207" s="67" t="s">
        <v>230</v>
      </c>
    </row>
    <row r="208" spans="1:12" ht="22.5" customHeight="1">
      <c r="A208" s="74"/>
      <c r="B208" s="86" t="s">
        <v>116</v>
      </c>
      <c r="C208" s="83"/>
      <c r="D208" s="86"/>
      <c r="E208" s="87"/>
      <c r="F208" s="77">
        <v>415004</v>
      </c>
      <c r="G208" s="94"/>
      <c r="H208" s="79">
        <v>15000</v>
      </c>
      <c r="I208" s="79"/>
      <c r="J208" s="690"/>
      <c r="K208" s="67"/>
      <c r="L208" s="67"/>
    </row>
    <row r="209" spans="1:12" ht="22.5" customHeight="1">
      <c r="A209" s="74"/>
      <c r="B209" s="692" t="s">
        <v>26</v>
      </c>
      <c r="C209" s="692"/>
      <c r="D209" s="692"/>
      <c r="E209" s="693"/>
      <c r="F209" s="77">
        <v>415006</v>
      </c>
      <c r="G209" s="94"/>
      <c r="H209" s="79"/>
      <c r="I209" s="104"/>
      <c r="J209" s="691"/>
      <c r="K209" s="81" t="s">
        <v>227</v>
      </c>
      <c r="L209" s="81" t="s">
        <v>113</v>
      </c>
    </row>
    <row r="210" spans="1:12" ht="22.5" customHeight="1">
      <c r="A210" s="74"/>
      <c r="B210" s="86" t="s">
        <v>117</v>
      </c>
      <c r="C210" s="86"/>
      <c r="D210" s="86"/>
      <c r="E210" s="87"/>
      <c r="F210" s="77">
        <v>415999</v>
      </c>
      <c r="G210" s="94"/>
      <c r="H210" s="79">
        <v>100</v>
      </c>
      <c r="I210" s="104"/>
      <c r="J210" s="689" t="s">
        <v>15</v>
      </c>
      <c r="K210" s="81" t="s">
        <v>228</v>
      </c>
      <c r="L210" s="284" t="s">
        <v>229</v>
      </c>
    </row>
    <row r="211" spans="1:12" ht="22.5" customHeight="1">
      <c r="A211" s="74"/>
      <c r="B211" s="86" t="s">
        <v>68</v>
      </c>
      <c r="C211" s="96"/>
      <c r="D211" s="86"/>
      <c r="E211" s="87"/>
      <c r="F211" s="97">
        <v>431002</v>
      </c>
      <c r="G211" s="94"/>
      <c r="H211" s="79">
        <v>42000</v>
      </c>
      <c r="I211" s="104"/>
      <c r="J211" s="691"/>
      <c r="K211" s="283" t="s">
        <v>224</v>
      </c>
      <c r="L211" s="284" t="s">
        <v>229</v>
      </c>
    </row>
    <row r="212" spans="1:12" ht="22.5" customHeight="1">
      <c r="A212" s="74"/>
      <c r="B212" s="646" t="s">
        <v>684</v>
      </c>
      <c r="C212" s="100"/>
      <c r="D212" s="646"/>
      <c r="E212" s="646"/>
      <c r="F212" s="97"/>
      <c r="G212" s="94"/>
      <c r="H212" s="79">
        <v>1376291</v>
      </c>
      <c r="I212" s="104"/>
      <c r="J212" s="689" t="s">
        <v>16</v>
      </c>
      <c r="K212" s="283" t="s">
        <v>225</v>
      </c>
      <c r="L212" s="284" t="s">
        <v>229</v>
      </c>
    </row>
    <row r="213" spans="1:12" ht="22.5" customHeight="1">
      <c r="A213" s="74"/>
      <c r="B213" s="39" t="s">
        <v>673</v>
      </c>
      <c r="C213" s="583"/>
      <c r="D213" s="584"/>
      <c r="E213" s="584" t="s">
        <v>530</v>
      </c>
      <c r="F213" s="97">
        <v>441001</v>
      </c>
      <c r="G213" s="94"/>
      <c r="H213" s="79">
        <v>43600</v>
      </c>
      <c r="I213" s="104"/>
      <c r="J213" s="690"/>
      <c r="K213" s="283" t="s">
        <v>226</v>
      </c>
      <c r="L213" s="284" t="s">
        <v>229</v>
      </c>
    </row>
    <row r="214" spans="1:10" ht="22.5" customHeight="1">
      <c r="A214" s="74"/>
      <c r="B214" s="99"/>
      <c r="C214" s="100"/>
      <c r="D214" s="101"/>
      <c r="E214" s="584" t="s">
        <v>536</v>
      </c>
      <c r="F214" s="97">
        <v>441001</v>
      </c>
      <c r="G214" s="644"/>
      <c r="H214" s="79">
        <v>2180</v>
      </c>
      <c r="I214" s="104"/>
      <c r="J214" s="691"/>
    </row>
    <row r="215" spans="1:10" ht="22.5" customHeight="1">
      <c r="A215" s="74"/>
      <c r="B215" s="99"/>
      <c r="C215" s="100"/>
      <c r="D215" s="101"/>
      <c r="E215" s="65" t="s">
        <v>674</v>
      </c>
      <c r="F215" s="97">
        <v>441001</v>
      </c>
      <c r="G215" s="95"/>
      <c r="H215" s="120">
        <v>1016800</v>
      </c>
      <c r="I215" s="104"/>
      <c r="J215" s="98" t="s">
        <v>17</v>
      </c>
    </row>
    <row r="216" spans="1:11" ht="22.5" customHeight="1">
      <c r="A216" s="74"/>
      <c r="B216" s="106"/>
      <c r="C216" s="96"/>
      <c r="D216" s="101"/>
      <c r="E216" s="65" t="s">
        <v>748</v>
      </c>
      <c r="F216" s="97">
        <v>441001</v>
      </c>
      <c r="G216" s="645"/>
      <c r="H216" s="79">
        <f>366400+183200</f>
        <v>549600</v>
      </c>
      <c r="I216" s="104"/>
      <c r="J216" s="694"/>
      <c r="K216" s="105"/>
    </row>
    <row r="217" spans="1:11" ht="22.5" customHeight="1" thickBot="1">
      <c r="A217" s="107"/>
      <c r="B217" s="108"/>
      <c r="C217" s="108"/>
      <c r="D217" s="108"/>
      <c r="E217" s="536"/>
      <c r="F217" s="110"/>
      <c r="G217" s="111">
        <f>SUM(G189:G216)</f>
        <v>4696707.43</v>
      </c>
      <c r="H217" s="111">
        <f>SUM(H190:H216)</f>
        <v>4696707.43</v>
      </c>
      <c r="I217" s="104"/>
      <c r="J217" s="694"/>
      <c r="K217" s="105"/>
    </row>
    <row r="218" spans="1:11" ht="22.5" customHeight="1" thickTop="1">
      <c r="A218" s="112" t="s">
        <v>193</v>
      </c>
      <c r="B218" s="113"/>
      <c r="C218" s="114"/>
      <c r="D218" s="114"/>
      <c r="E218" s="114"/>
      <c r="F218" s="114"/>
      <c r="G218" s="114"/>
      <c r="H218" s="328"/>
      <c r="I218" s="104"/>
      <c r="J218" s="694"/>
      <c r="K218" s="91"/>
    </row>
    <row r="219" spans="1:9" ht="22.5" customHeight="1">
      <c r="A219" s="112"/>
      <c r="B219" s="113" t="s">
        <v>747</v>
      </c>
      <c r="C219" s="114"/>
      <c r="D219" s="114"/>
      <c r="E219" s="114"/>
      <c r="F219" s="114"/>
      <c r="G219" s="114"/>
      <c r="H219" s="425"/>
      <c r="I219" s="104"/>
    </row>
    <row r="220" spans="1:11" ht="22.5" customHeight="1">
      <c r="A220" s="116" t="s">
        <v>39</v>
      </c>
      <c r="B220" s="117"/>
      <c r="C220" s="118"/>
      <c r="D220" s="117" t="s">
        <v>40</v>
      </c>
      <c r="E220" s="117"/>
      <c r="F220" s="118"/>
      <c r="G220" s="116" t="s">
        <v>41</v>
      </c>
      <c r="H220" s="329"/>
      <c r="I220" s="344"/>
      <c r="K220" s="91"/>
    </row>
    <row r="221" spans="1:8" ht="22.5" customHeight="1">
      <c r="A221" s="678" t="s">
        <v>452</v>
      </c>
      <c r="B221" s="679"/>
      <c r="C221" s="680"/>
      <c r="D221" s="678" t="s">
        <v>364</v>
      </c>
      <c r="E221" s="679"/>
      <c r="F221" s="680"/>
      <c r="G221" s="678" t="str">
        <f>A221</f>
        <v>(นางสาวรัชนี  เผือกไธสง)</v>
      </c>
      <c r="H221" s="680"/>
    </row>
    <row r="222" spans="1:8" ht="22.5" customHeight="1">
      <c r="A222" s="681" t="s">
        <v>453</v>
      </c>
      <c r="B222" s="682"/>
      <c r="C222" s="683"/>
      <c r="D222" s="681" t="s">
        <v>160</v>
      </c>
      <c r="E222" s="682"/>
      <c r="F222" s="683"/>
      <c r="G222" s="681" t="str">
        <f>A222</f>
        <v>นักวิชการเงินและบัญชี</v>
      </c>
      <c r="H222" s="683"/>
    </row>
    <row r="223" spans="1:9" ht="22.5" customHeight="1">
      <c r="A223" s="684" t="s">
        <v>42</v>
      </c>
      <c r="B223" s="684"/>
      <c r="C223" s="684"/>
      <c r="D223" s="684"/>
      <c r="E223" s="684"/>
      <c r="F223" s="684"/>
      <c r="G223" s="684" t="s">
        <v>825</v>
      </c>
      <c r="H223" s="684"/>
      <c r="I223" s="303"/>
    </row>
    <row r="224" spans="1:11" ht="22.5" customHeight="1">
      <c r="A224" s="66" t="s">
        <v>34</v>
      </c>
      <c r="B224" s="66"/>
      <c r="C224" s="66"/>
      <c r="D224" s="66"/>
      <c r="E224" s="66"/>
      <c r="F224" s="66"/>
      <c r="G224" s="684" t="s">
        <v>826</v>
      </c>
      <c r="H224" s="684"/>
      <c r="I224" s="349"/>
      <c r="K224" s="65" t="s">
        <v>360</v>
      </c>
    </row>
    <row r="225" spans="1:11" ht="22.5" customHeight="1">
      <c r="A225" s="685" t="s">
        <v>35</v>
      </c>
      <c r="B225" s="685"/>
      <c r="C225" s="685"/>
      <c r="D225" s="685"/>
      <c r="E225" s="685"/>
      <c r="F225" s="67" t="s">
        <v>36</v>
      </c>
      <c r="G225" s="67" t="s">
        <v>37</v>
      </c>
      <c r="H225" s="305" t="s">
        <v>38</v>
      </c>
      <c r="I225" s="115"/>
      <c r="K225" s="91"/>
    </row>
    <row r="226" spans="1:9" ht="22.5" customHeight="1">
      <c r="A226" s="68" t="s">
        <v>104</v>
      </c>
      <c r="B226" s="69"/>
      <c r="C226" s="69"/>
      <c r="D226" s="69"/>
      <c r="E226" s="70"/>
      <c r="F226" s="71" t="s">
        <v>91</v>
      </c>
      <c r="G226" s="72">
        <f>H254</f>
        <v>2548819.1500000004</v>
      </c>
      <c r="H226" s="327"/>
      <c r="I226" s="63"/>
    </row>
    <row r="227" spans="1:9" ht="22.5" customHeight="1">
      <c r="A227" s="74"/>
      <c r="B227" s="75" t="s">
        <v>105</v>
      </c>
      <c r="C227" s="75"/>
      <c r="D227" s="75"/>
      <c r="E227" s="76"/>
      <c r="F227" s="77">
        <v>411001</v>
      </c>
      <c r="G227" s="78"/>
      <c r="H227" s="636">
        <v>0</v>
      </c>
      <c r="I227" s="63"/>
    </row>
    <row r="228" spans="1:9" ht="22.5" customHeight="1">
      <c r="A228" s="74"/>
      <c r="B228" s="75" t="s">
        <v>106</v>
      </c>
      <c r="C228" s="75"/>
      <c r="D228" s="75"/>
      <c r="E228" s="76"/>
      <c r="F228" s="77">
        <v>411002</v>
      </c>
      <c r="G228" s="78"/>
      <c r="H228" s="79">
        <v>2680</v>
      </c>
      <c r="I228" s="349"/>
    </row>
    <row r="229" spans="1:12" ht="22.5" customHeight="1">
      <c r="A229" s="74"/>
      <c r="B229" s="75" t="s">
        <v>107</v>
      </c>
      <c r="C229" s="75"/>
      <c r="D229" s="75"/>
      <c r="E229" s="76"/>
      <c r="F229" s="77">
        <v>411003</v>
      </c>
      <c r="G229" s="78"/>
      <c r="H229" s="79"/>
      <c r="I229" s="303"/>
      <c r="K229" s="695" t="str">
        <f>G224</f>
        <v>วันที่ 30  เมษายน 2558</v>
      </c>
      <c r="L229" s="695"/>
    </row>
    <row r="230" spans="1:12" ht="22.5" customHeight="1">
      <c r="A230" s="74"/>
      <c r="B230" s="75" t="s">
        <v>182</v>
      </c>
      <c r="C230" s="75"/>
      <c r="D230" s="75"/>
      <c r="E230" s="76"/>
      <c r="F230" s="82">
        <v>421002</v>
      </c>
      <c r="G230" s="79"/>
      <c r="H230" s="636">
        <v>707230.86</v>
      </c>
      <c r="I230" s="104"/>
      <c r="J230" s="689" t="s">
        <v>12</v>
      </c>
      <c r="K230" s="67" t="s">
        <v>9</v>
      </c>
      <c r="L230" s="67" t="s">
        <v>78</v>
      </c>
    </row>
    <row r="231" spans="1:12" ht="22.5" customHeight="1">
      <c r="A231" s="74"/>
      <c r="B231" s="75" t="s">
        <v>181</v>
      </c>
      <c r="C231" s="75"/>
      <c r="D231" s="75"/>
      <c r="E231" s="76"/>
      <c r="F231" s="82">
        <v>421004</v>
      </c>
      <c r="G231" s="78"/>
      <c r="H231" s="79">
        <v>154368.59</v>
      </c>
      <c r="I231" s="104"/>
      <c r="J231" s="690"/>
      <c r="K231" s="80" t="s">
        <v>65</v>
      </c>
      <c r="L231" s="81">
        <f>H227+H228+H229</f>
        <v>2680</v>
      </c>
    </row>
    <row r="232" spans="1:12" ht="22.5" customHeight="1">
      <c r="A232" s="74"/>
      <c r="B232" s="75" t="s">
        <v>108</v>
      </c>
      <c r="C232" s="75"/>
      <c r="D232" s="75"/>
      <c r="E232" s="76"/>
      <c r="F232" s="82">
        <v>421005</v>
      </c>
      <c r="G232" s="78"/>
      <c r="H232" s="79"/>
      <c r="I232" s="104"/>
      <c r="J232" s="691"/>
      <c r="K232" s="80" t="s">
        <v>66</v>
      </c>
      <c r="L232" s="81">
        <f>SUM(H238:H241)</f>
        <v>50</v>
      </c>
    </row>
    <row r="233" spans="1:12" ht="22.5" customHeight="1">
      <c r="A233" s="74"/>
      <c r="B233" s="83" t="s">
        <v>109</v>
      </c>
      <c r="C233" s="83"/>
      <c r="D233" s="83"/>
      <c r="E233" s="84"/>
      <c r="F233" s="82">
        <v>421006</v>
      </c>
      <c r="G233" s="78"/>
      <c r="H233" s="79">
        <v>121229.32</v>
      </c>
      <c r="I233" s="104"/>
      <c r="J233" s="689" t="s">
        <v>14</v>
      </c>
      <c r="K233" s="80" t="s">
        <v>67</v>
      </c>
      <c r="L233" s="81">
        <f>H242+H243</f>
        <v>1300</v>
      </c>
    </row>
    <row r="234" spans="1:12" ht="22.5" customHeight="1">
      <c r="A234" s="85"/>
      <c r="B234" s="86" t="s">
        <v>110</v>
      </c>
      <c r="C234" s="86"/>
      <c r="D234" s="86"/>
      <c r="E234" s="87"/>
      <c r="F234" s="82">
        <v>421007</v>
      </c>
      <c r="G234" s="78"/>
      <c r="H234" s="79">
        <v>167501.49</v>
      </c>
      <c r="I234" s="104"/>
      <c r="J234" s="690"/>
      <c r="K234" s="80" t="s">
        <v>129</v>
      </c>
      <c r="L234" s="81">
        <f>H244+H245+H246</f>
        <v>1500</v>
      </c>
    </row>
    <row r="235" spans="1:12" ht="22.5" customHeight="1">
      <c r="A235" s="89"/>
      <c r="B235" s="86" t="s">
        <v>118</v>
      </c>
      <c r="C235" s="86"/>
      <c r="D235" s="86"/>
      <c r="E235" s="87"/>
      <c r="F235" s="82">
        <v>421012</v>
      </c>
      <c r="G235" s="78"/>
      <c r="H235" s="79"/>
      <c r="I235" s="104"/>
      <c r="J235" s="690"/>
      <c r="K235" s="80" t="s">
        <v>130</v>
      </c>
      <c r="L235" s="81">
        <f>H230+H231+H232+H233+H234+H235+H236+H237+I245</f>
        <v>1195425.12</v>
      </c>
    </row>
    <row r="236" spans="1:12" ht="22.5" customHeight="1">
      <c r="A236" s="89"/>
      <c r="B236" s="86" t="s">
        <v>111</v>
      </c>
      <c r="C236" s="86"/>
      <c r="D236" s="86"/>
      <c r="E236" s="87"/>
      <c r="F236" s="82">
        <v>421013</v>
      </c>
      <c r="G236" s="92"/>
      <c r="H236" s="79">
        <v>12212.86</v>
      </c>
      <c r="I236" s="104"/>
      <c r="J236" s="690"/>
      <c r="K236" s="80" t="s">
        <v>68</v>
      </c>
      <c r="L236" s="81">
        <f>H247</f>
        <v>731145</v>
      </c>
    </row>
    <row r="237" spans="1:12" ht="22.5" customHeight="1">
      <c r="A237" s="89"/>
      <c r="B237" s="86" t="s">
        <v>162</v>
      </c>
      <c r="C237" s="86"/>
      <c r="D237" s="86"/>
      <c r="E237" s="87"/>
      <c r="F237" s="82">
        <v>421015</v>
      </c>
      <c r="G237" s="92"/>
      <c r="H237" s="79">
        <v>32882</v>
      </c>
      <c r="I237" s="104"/>
      <c r="J237" s="690"/>
      <c r="K237" s="37"/>
      <c r="L237" s="506"/>
    </row>
    <row r="238" spans="1:12" ht="22.5" customHeight="1">
      <c r="A238" s="89"/>
      <c r="B238" s="75" t="s">
        <v>119</v>
      </c>
      <c r="C238" s="75"/>
      <c r="D238" s="75"/>
      <c r="E238" s="76"/>
      <c r="F238" s="82">
        <v>412102</v>
      </c>
      <c r="G238" s="92"/>
      <c r="H238" s="79"/>
      <c r="I238" s="104"/>
      <c r="J238" s="690"/>
      <c r="K238" s="73" t="s">
        <v>102</v>
      </c>
      <c r="L238" s="88">
        <f>SUM(L231:L236)</f>
        <v>1932100.12</v>
      </c>
    </row>
    <row r="239" spans="1:12" ht="22.5" customHeight="1">
      <c r="A239" s="89"/>
      <c r="B239" s="86" t="s">
        <v>194</v>
      </c>
      <c r="C239" s="93"/>
      <c r="D239" s="86"/>
      <c r="E239" s="87"/>
      <c r="F239" s="82">
        <v>412103</v>
      </c>
      <c r="G239" s="92"/>
      <c r="H239" s="79"/>
      <c r="I239" s="104"/>
      <c r="J239" s="690"/>
      <c r="K239" s="90" t="s">
        <v>30</v>
      </c>
      <c r="L239" s="91">
        <f>SUM(H248:H253)</f>
        <v>616719.03</v>
      </c>
    </row>
    <row r="240" spans="1:12" ht="22.5" customHeight="1">
      <c r="A240" s="89"/>
      <c r="B240" s="86" t="s">
        <v>112</v>
      </c>
      <c r="C240" s="93"/>
      <c r="D240" s="86"/>
      <c r="E240" s="87"/>
      <c r="F240" s="82">
        <v>412106</v>
      </c>
      <c r="G240" s="92"/>
      <c r="H240" s="79"/>
      <c r="I240" s="104"/>
      <c r="J240" s="690"/>
      <c r="K240" s="73" t="s">
        <v>11</v>
      </c>
      <c r="L240" s="88">
        <f>L238+L239</f>
        <v>2548819.1500000004</v>
      </c>
    </row>
    <row r="241" spans="1:12" ht="22.5" customHeight="1">
      <c r="A241" s="85"/>
      <c r="B241" s="83" t="s">
        <v>113</v>
      </c>
      <c r="C241" s="86"/>
      <c r="D241" s="86"/>
      <c r="E241" s="87"/>
      <c r="F241" s="77">
        <v>412399</v>
      </c>
      <c r="G241" s="94"/>
      <c r="H241" s="507">
        <v>50</v>
      </c>
      <c r="I241" s="104"/>
      <c r="J241" s="691"/>
      <c r="K241" s="73"/>
      <c r="L241" s="88"/>
    </row>
    <row r="242" spans="1:10" ht="22.5" customHeight="1">
      <c r="A242" s="89"/>
      <c r="B242" s="86" t="s">
        <v>114</v>
      </c>
      <c r="C242" s="75"/>
      <c r="D242" s="75"/>
      <c r="E242" s="75"/>
      <c r="F242" s="77">
        <v>413002</v>
      </c>
      <c r="G242" s="95"/>
      <c r="H242" s="79">
        <v>1300</v>
      </c>
      <c r="I242" s="104"/>
      <c r="J242" s="689" t="s">
        <v>13</v>
      </c>
    </row>
    <row r="243" spans="1:12" ht="22.5" customHeight="1">
      <c r="A243" s="89"/>
      <c r="B243" s="86" t="s">
        <v>115</v>
      </c>
      <c r="C243" s="83"/>
      <c r="D243" s="86"/>
      <c r="E243" s="87"/>
      <c r="F243" s="77">
        <v>413003</v>
      </c>
      <c r="G243" s="94"/>
      <c r="H243" s="79"/>
      <c r="I243" s="104"/>
      <c r="J243" s="690"/>
      <c r="K243" s="225"/>
      <c r="L243" s="88"/>
    </row>
    <row r="244" spans="1:12" ht="22.5" customHeight="1">
      <c r="A244" s="74"/>
      <c r="B244" s="86" t="s">
        <v>116</v>
      </c>
      <c r="C244" s="83"/>
      <c r="D244" s="86"/>
      <c r="E244" s="87"/>
      <c r="F244" s="77">
        <v>415004</v>
      </c>
      <c r="G244" s="94"/>
      <c r="H244" s="79">
        <v>1500</v>
      </c>
      <c r="I244" s="104"/>
      <c r="J244" s="690"/>
      <c r="K244" s="67" t="s">
        <v>35</v>
      </c>
      <c r="L244" s="67" t="s">
        <v>230</v>
      </c>
    </row>
    <row r="245" spans="1:12" ht="22.5" customHeight="1">
      <c r="A245" s="74"/>
      <c r="B245" s="692" t="s">
        <v>26</v>
      </c>
      <c r="C245" s="692"/>
      <c r="D245" s="692"/>
      <c r="E245" s="693"/>
      <c r="F245" s="77">
        <v>415006</v>
      </c>
      <c r="G245" s="94"/>
      <c r="H245" s="79"/>
      <c r="I245" s="79"/>
      <c r="J245" s="690"/>
      <c r="K245" s="67"/>
      <c r="L245" s="67"/>
    </row>
    <row r="246" spans="1:12" ht="22.5" customHeight="1">
      <c r="A246" s="74"/>
      <c r="B246" s="86" t="s">
        <v>117</v>
      </c>
      <c r="C246" s="86"/>
      <c r="D246" s="86"/>
      <c r="E246" s="87"/>
      <c r="F246" s="77">
        <v>415999</v>
      </c>
      <c r="G246" s="94"/>
      <c r="H246" s="79"/>
      <c r="I246" s="104"/>
      <c r="J246" s="691"/>
      <c r="K246" s="81" t="s">
        <v>227</v>
      </c>
      <c r="L246" s="81" t="s">
        <v>113</v>
      </c>
    </row>
    <row r="247" spans="1:12" ht="22.5" customHeight="1">
      <c r="A247" s="74"/>
      <c r="B247" s="86" t="s">
        <v>68</v>
      </c>
      <c r="C247" s="96"/>
      <c r="D247" s="86"/>
      <c r="E247" s="87"/>
      <c r="F247" s="97">
        <v>431002</v>
      </c>
      <c r="G247" s="94"/>
      <c r="H247" s="79">
        <v>731145</v>
      </c>
      <c r="I247" s="104"/>
      <c r="J247" s="689" t="s">
        <v>15</v>
      </c>
      <c r="K247" s="81" t="s">
        <v>228</v>
      </c>
      <c r="L247" s="284" t="s">
        <v>229</v>
      </c>
    </row>
    <row r="248" spans="1:12" ht="22.5" customHeight="1">
      <c r="A248" s="74"/>
      <c r="B248" s="39" t="s">
        <v>673</v>
      </c>
      <c r="C248" s="583"/>
      <c r="D248" s="584"/>
      <c r="E248" s="584" t="s">
        <v>856</v>
      </c>
      <c r="F248" s="97">
        <v>441001</v>
      </c>
      <c r="G248" s="94"/>
      <c r="H248" s="79">
        <v>413349.03</v>
      </c>
      <c r="I248" s="104"/>
      <c r="J248" s="691"/>
      <c r="K248" s="283" t="s">
        <v>224</v>
      </c>
      <c r="L248" s="284" t="s">
        <v>229</v>
      </c>
    </row>
    <row r="249" spans="1:12" ht="22.5" customHeight="1">
      <c r="A249" s="74"/>
      <c r="B249" s="39"/>
      <c r="C249" s="584" t="s">
        <v>530</v>
      </c>
      <c r="F249" s="97">
        <v>441001</v>
      </c>
      <c r="G249" s="644"/>
      <c r="H249" s="79">
        <v>65400</v>
      </c>
      <c r="I249" s="104"/>
      <c r="J249" s="689" t="s">
        <v>16</v>
      </c>
      <c r="K249" s="283" t="s">
        <v>225</v>
      </c>
      <c r="L249" s="284" t="s">
        <v>229</v>
      </c>
    </row>
    <row r="250" spans="1:12" ht="22.5" customHeight="1">
      <c r="A250" s="74"/>
      <c r="B250" s="99"/>
      <c r="C250" s="584" t="s">
        <v>536</v>
      </c>
      <c r="F250" s="97">
        <v>441001</v>
      </c>
      <c r="G250" s="644"/>
      <c r="H250" s="79">
        <v>3270</v>
      </c>
      <c r="I250" s="104"/>
      <c r="J250" s="690"/>
      <c r="K250" s="283" t="s">
        <v>226</v>
      </c>
      <c r="L250" s="284" t="s">
        <v>229</v>
      </c>
    </row>
    <row r="251" spans="1:10" ht="22.5" customHeight="1">
      <c r="A251" s="74"/>
      <c r="B251" s="99"/>
      <c r="C251" s="65" t="s">
        <v>855</v>
      </c>
      <c r="F251" s="97">
        <v>441001</v>
      </c>
      <c r="G251" s="95"/>
      <c r="H251" s="120">
        <v>40500</v>
      </c>
      <c r="I251" s="104"/>
      <c r="J251" s="691"/>
    </row>
    <row r="252" spans="1:10" ht="22.5" customHeight="1">
      <c r="A252" s="74"/>
      <c r="B252" s="106"/>
      <c r="C252" s="96" t="s">
        <v>824</v>
      </c>
      <c r="D252" s="101"/>
      <c r="F252" s="97">
        <v>441001</v>
      </c>
      <c r="G252" s="645"/>
      <c r="H252" s="79">
        <v>16000</v>
      </c>
      <c r="I252" s="104"/>
      <c r="J252" s="98" t="s">
        <v>17</v>
      </c>
    </row>
    <row r="253" spans="1:11" ht="22.5" customHeight="1">
      <c r="A253" s="74"/>
      <c r="B253" s="653"/>
      <c r="C253" s="96" t="s">
        <v>857</v>
      </c>
      <c r="D253" s="101"/>
      <c r="F253" s="97">
        <v>441001</v>
      </c>
      <c r="G253" s="103">
        <f>SUM(H248:H253)</f>
        <v>616719.03</v>
      </c>
      <c r="H253" s="104">
        <v>78200</v>
      </c>
      <c r="I253" s="104"/>
      <c r="J253" s="694"/>
      <c r="K253" s="105"/>
    </row>
    <row r="254" spans="1:11" ht="22.5" customHeight="1" thickBot="1">
      <c r="A254" s="107"/>
      <c r="B254" s="108"/>
      <c r="C254" s="108"/>
      <c r="D254" s="108"/>
      <c r="E254" s="536"/>
      <c r="F254" s="110"/>
      <c r="G254" s="111">
        <f>SUM(G226:G252)</f>
        <v>2548819.1500000004</v>
      </c>
      <c r="H254" s="111">
        <f>SUM(H227:H253)</f>
        <v>2548819.1500000004</v>
      </c>
      <c r="I254" s="104"/>
      <c r="J254" s="694"/>
      <c r="K254" s="105"/>
    </row>
    <row r="255" spans="1:11" ht="22.5" customHeight="1" thickTop="1">
      <c r="A255" s="112" t="s">
        <v>193</v>
      </c>
      <c r="B255" s="113"/>
      <c r="C255" s="114"/>
      <c r="D255" s="114"/>
      <c r="E255" s="114"/>
      <c r="F255" s="114"/>
      <c r="G255" s="114"/>
      <c r="H255" s="328"/>
      <c r="I255" s="104"/>
      <c r="J255" s="694"/>
      <c r="K255" s="91"/>
    </row>
    <row r="256" spans="1:9" ht="22.5" customHeight="1">
      <c r="A256" s="112"/>
      <c r="B256" s="113" t="s">
        <v>827</v>
      </c>
      <c r="C256" s="114"/>
      <c r="D256" s="114"/>
      <c r="E256" s="114"/>
      <c r="F256" s="114"/>
      <c r="G256" s="114"/>
      <c r="H256" s="425"/>
      <c r="I256" s="104"/>
    </row>
    <row r="257" spans="1:11" ht="22.5" customHeight="1">
      <c r="A257" s="116" t="s">
        <v>39</v>
      </c>
      <c r="B257" s="117"/>
      <c r="C257" s="118"/>
      <c r="D257" s="117" t="s">
        <v>40</v>
      </c>
      <c r="E257" s="117"/>
      <c r="F257" s="118"/>
      <c r="G257" s="116" t="s">
        <v>41</v>
      </c>
      <c r="H257" s="329"/>
      <c r="I257" s="344"/>
      <c r="K257" s="91"/>
    </row>
    <row r="258" spans="1:8" ht="22.5" customHeight="1">
      <c r="A258" s="678" t="s">
        <v>452</v>
      </c>
      <c r="B258" s="679"/>
      <c r="C258" s="680"/>
      <c r="D258" s="678" t="s">
        <v>364</v>
      </c>
      <c r="E258" s="679"/>
      <c r="F258" s="680"/>
      <c r="G258" s="678" t="str">
        <f>A258</f>
        <v>(นางสาวรัชนี  เผือกไธสง)</v>
      </c>
      <c r="H258" s="680"/>
    </row>
    <row r="259" spans="1:8" ht="22.5" customHeight="1">
      <c r="A259" s="681" t="s">
        <v>453</v>
      </c>
      <c r="B259" s="682"/>
      <c r="C259" s="683"/>
      <c r="D259" s="681" t="s">
        <v>160</v>
      </c>
      <c r="E259" s="682"/>
      <c r="F259" s="683"/>
      <c r="G259" s="681" t="str">
        <f>A259</f>
        <v>นักวิชการเงินและบัญชี</v>
      </c>
      <c r="H259" s="683"/>
    </row>
  </sheetData>
  <sheetProtection/>
  <mergeCells count="126">
    <mergeCell ref="A183:C183"/>
    <mergeCell ref="D183:F183"/>
    <mergeCell ref="G183:H183"/>
    <mergeCell ref="A184:C184"/>
    <mergeCell ref="D184:F184"/>
    <mergeCell ref="G184:H184"/>
    <mergeCell ref="J159:J167"/>
    <mergeCell ref="J168:J172"/>
    <mergeCell ref="B172:E172"/>
    <mergeCell ref="J173:J174"/>
    <mergeCell ref="J175:J177"/>
    <mergeCell ref="J179:J182"/>
    <mergeCell ref="A149:F149"/>
    <mergeCell ref="G149:H149"/>
    <mergeCell ref="G150:H150"/>
    <mergeCell ref="A151:E151"/>
    <mergeCell ref="K155:L155"/>
    <mergeCell ref="J156:J158"/>
    <mergeCell ref="A73:C73"/>
    <mergeCell ref="D73:F73"/>
    <mergeCell ref="G73:H73"/>
    <mergeCell ref="A74:C74"/>
    <mergeCell ref="D74:F74"/>
    <mergeCell ref="G74:H74"/>
    <mergeCell ref="J45:J53"/>
    <mergeCell ref="J54:J58"/>
    <mergeCell ref="J59:J60"/>
    <mergeCell ref="B60:E60"/>
    <mergeCell ref="J61:J63"/>
    <mergeCell ref="J65:J70"/>
    <mergeCell ref="A38:F38"/>
    <mergeCell ref="G38:H38"/>
    <mergeCell ref="G39:H39"/>
    <mergeCell ref="A40:E40"/>
    <mergeCell ref="K41:L41"/>
    <mergeCell ref="J42:J44"/>
    <mergeCell ref="K4:L4"/>
    <mergeCell ref="J5:J7"/>
    <mergeCell ref="B24:E24"/>
    <mergeCell ref="J8:J16"/>
    <mergeCell ref="J22:J23"/>
    <mergeCell ref="J24:J26"/>
    <mergeCell ref="J28:J30"/>
    <mergeCell ref="J17:J21"/>
    <mergeCell ref="A1:F1"/>
    <mergeCell ref="G1:H1"/>
    <mergeCell ref="G2:H2"/>
    <mergeCell ref="A3:E3"/>
    <mergeCell ref="A34:C34"/>
    <mergeCell ref="D34:F34"/>
    <mergeCell ref="G34:H34"/>
    <mergeCell ref="A35:C35"/>
    <mergeCell ref="D35:F35"/>
    <mergeCell ref="G35:H35"/>
    <mergeCell ref="A76:F76"/>
    <mergeCell ref="G76:H76"/>
    <mergeCell ref="G77:H77"/>
    <mergeCell ref="A78:E78"/>
    <mergeCell ref="K80:L80"/>
    <mergeCell ref="J81:J83"/>
    <mergeCell ref="J84:J92"/>
    <mergeCell ref="J93:J97"/>
    <mergeCell ref="J98:J99"/>
    <mergeCell ref="B99:E99"/>
    <mergeCell ref="J100:J102"/>
    <mergeCell ref="J104:J107"/>
    <mergeCell ref="A108:C108"/>
    <mergeCell ref="D108:F108"/>
    <mergeCell ref="G108:H108"/>
    <mergeCell ref="A109:C109"/>
    <mergeCell ref="D109:F109"/>
    <mergeCell ref="G109:H109"/>
    <mergeCell ref="A112:F112"/>
    <mergeCell ref="G112:H112"/>
    <mergeCell ref="G113:H113"/>
    <mergeCell ref="A114:E114"/>
    <mergeCell ref="K118:L118"/>
    <mergeCell ref="J119:J121"/>
    <mergeCell ref="J122:J130"/>
    <mergeCell ref="J131:J135"/>
    <mergeCell ref="J136:J137"/>
    <mergeCell ref="B135:E135"/>
    <mergeCell ref="J138:J140"/>
    <mergeCell ref="J142:J145"/>
    <mergeCell ref="A146:C146"/>
    <mergeCell ref="D146:F146"/>
    <mergeCell ref="G146:H146"/>
    <mergeCell ref="A147:C147"/>
    <mergeCell ref="D147:F147"/>
    <mergeCell ref="G147:H147"/>
    <mergeCell ref="A186:F186"/>
    <mergeCell ref="G186:H186"/>
    <mergeCell ref="G187:H187"/>
    <mergeCell ref="A188:E188"/>
    <mergeCell ref="K192:L192"/>
    <mergeCell ref="J193:J195"/>
    <mergeCell ref="J196:J204"/>
    <mergeCell ref="J205:J209"/>
    <mergeCell ref="B209:E209"/>
    <mergeCell ref="J210:J211"/>
    <mergeCell ref="J212:J214"/>
    <mergeCell ref="J216:J218"/>
    <mergeCell ref="A221:C221"/>
    <mergeCell ref="D221:F221"/>
    <mergeCell ref="G221:H221"/>
    <mergeCell ref="A222:C222"/>
    <mergeCell ref="D222:F222"/>
    <mergeCell ref="G222:H222"/>
    <mergeCell ref="A223:F223"/>
    <mergeCell ref="G223:H223"/>
    <mergeCell ref="G224:H224"/>
    <mergeCell ref="A225:E225"/>
    <mergeCell ref="K229:L229"/>
    <mergeCell ref="J230:J232"/>
    <mergeCell ref="J233:J241"/>
    <mergeCell ref="J242:J246"/>
    <mergeCell ref="B245:E245"/>
    <mergeCell ref="J247:J248"/>
    <mergeCell ref="J249:J251"/>
    <mergeCell ref="J253:J255"/>
    <mergeCell ref="A258:C258"/>
    <mergeCell ref="D258:F258"/>
    <mergeCell ref="G258:H258"/>
    <mergeCell ref="A259:C259"/>
    <mergeCell ref="D259:F259"/>
    <mergeCell ref="G259:H259"/>
  </mergeCells>
  <printOptions horizontalCentered="1"/>
  <pageMargins left="0.7480314960629921" right="0.5511811023622047" top="0.49" bottom="0.17" header="0.34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343"/>
  <sheetViews>
    <sheetView zoomScaleSheetLayoutView="75" zoomScalePageLayoutView="0" workbookViewId="0" topLeftCell="G329">
      <selection activeCell="A299" sqref="A299:M343"/>
    </sheetView>
  </sheetViews>
  <sheetFormatPr defaultColWidth="9.140625" defaultRowHeight="21.75"/>
  <cols>
    <col min="1" max="1" width="14.7109375" style="8" customWidth="1"/>
    <col min="2" max="2" width="17.28125" style="8" customWidth="1"/>
    <col min="3" max="3" width="16.7109375" style="8" customWidth="1"/>
    <col min="4" max="4" width="5.00390625" style="8" customWidth="1"/>
    <col min="5" max="5" width="34.421875" style="8" bestFit="1" customWidth="1"/>
    <col min="6" max="6" width="13.00390625" style="8" customWidth="1"/>
    <col min="7" max="7" width="18.28125" style="8" customWidth="1"/>
    <col min="8" max="8" width="17.140625" style="8" customWidth="1"/>
    <col min="9" max="9" width="15.57421875" style="8" customWidth="1"/>
    <col min="10" max="10" width="13.57421875" style="8" customWidth="1"/>
    <col min="11" max="11" width="40.57421875" style="8" customWidth="1"/>
    <col min="12" max="12" width="12.28125" style="8" customWidth="1"/>
    <col min="13" max="13" width="28.28125" style="8" customWidth="1"/>
    <col min="14" max="14" width="9.8515625" style="7" bestFit="1" customWidth="1"/>
    <col min="15" max="15" width="12.421875" style="8" bestFit="1" customWidth="1"/>
    <col min="16" max="16384" width="9.140625" style="8" customWidth="1"/>
  </cols>
  <sheetData>
    <row r="1" spans="1:13" ht="21">
      <c r="A1" s="1" t="s">
        <v>122</v>
      </c>
      <c r="B1" s="2"/>
      <c r="C1" s="2"/>
      <c r="D1" s="2"/>
      <c r="E1" s="2"/>
      <c r="F1" s="2"/>
      <c r="G1" s="1" t="s">
        <v>440</v>
      </c>
      <c r="H1" s="696" t="s">
        <v>58</v>
      </c>
      <c r="I1" s="697"/>
      <c r="J1" s="3"/>
      <c r="K1" s="4"/>
      <c r="L1" s="5" t="s">
        <v>62</v>
      </c>
      <c r="M1" s="6" t="s">
        <v>59</v>
      </c>
    </row>
    <row r="2" spans="1:13" ht="21">
      <c r="A2" s="1" t="s">
        <v>123</v>
      </c>
      <c r="B2" s="1" t="s">
        <v>124</v>
      </c>
      <c r="C2" s="2"/>
      <c r="D2" s="2"/>
      <c r="E2" s="2"/>
      <c r="F2" s="2"/>
      <c r="G2" s="2"/>
      <c r="H2" s="9" t="s">
        <v>60</v>
      </c>
      <c r="I2" s="6" t="s">
        <v>61</v>
      </c>
      <c r="J2" s="698" t="s">
        <v>35</v>
      </c>
      <c r="K2" s="699"/>
      <c r="L2" s="12" t="s">
        <v>64</v>
      </c>
      <c r="M2" s="13" t="s">
        <v>61</v>
      </c>
    </row>
    <row r="3" spans="1:13" ht="21">
      <c r="A3" s="1"/>
      <c r="B3" s="1"/>
      <c r="C3" s="717" t="s">
        <v>125</v>
      </c>
      <c r="D3" s="717"/>
      <c r="E3" s="717"/>
      <c r="F3" s="14"/>
      <c r="G3" s="1"/>
      <c r="H3" s="10" t="s">
        <v>63</v>
      </c>
      <c r="I3" s="15" t="s">
        <v>63</v>
      </c>
      <c r="J3" s="16"/>
      <c r="K3" s="17"/>
      <c r="L3" s="18"/>
      <c r="M3" s="15" t="s">
        <v>126</v>
      </c>
    </row>
    <row r="4" spans="1:13" ht="21">
      <c r="A4" s="1"/>
      <c r="B4" s="1"/>
      <c r="C4" s="1"/>
      <c r="D4" s="1"/>
      <c r="E4" s="1"/>
      <c r="F4" s="19" t="s">
        <v>127</v>
      </c>
      <c r="G4" s="20" t="s">
        <v>477</v>
      </c>
      <c r="H4" s="230">
        <v>531720</v>
      </c>
      <c r="I4" s="21">
        <f>M4</f>
        <v>10816</v>
      </c>
      <c r="J4" s="5" t="s">
        <v>69</v>
      </c>
      <c r="K4" s="22" t="s">
        <v>44</v>
      </c>
      <c r="L4" s="172">
        <v>510000</v>
      </c>
      <c r="M4" s="24">
        <f>'มาตรฐาน 2 '!G5</f>
        <v>10816</v>
      </c>
    </row>
    <row r="5" spans="1:13" ht="23.25" customHeight="1">
      <c r="A5" s="704" t="s">
        <v>58</v>
      </c>
      <c r="B5" s="704"/>
      <c r="C5" s="705" t="s">
        <v>35</v>
      </c>
      <c r="D5" s="706"/>
      <c r="E5" s="707"/>
      <c r="F5" s="6" t="s">
        <v>62</v>
      </c>
      <c r="G5" s="6" t="s">
        <v>59</v>
      </c>
      <c r="H5" s="25">
        <v>2571120</v>
      </c>
      <c r="I5" s="231">
        <f>M5</f>
        <v>214260</v>
      </c>
      <c r="J5" s="27"/>
      <c r="K5" s="76" t="s">
        <v>207</v>
      </c>
      <c r="L5" s="97">
        <v>521000</v>
      </c>
      <c r="M5" s="24">
        <f>'มาตรฐาน 2 '!G6</f>
        <v>214260</v>
      </c>
    </row>
    <row r="6" spans="1:13" ht="21">
      <c r="A6" s="9" t="s">
        <v>60</v>
      </c>
      <c r="B6" s="6" t="s">
        <v>61</v>
      </c>
      <c r="C6" s="708"/>
      <c r="D6" s="709"/>
      <c r="E6" s="710"/>
      <c r="F6" s="13"/>
      <c r="G6" s="11" t="s">
        <v>61</v>
      </c>
      <c r="H6" s="25">
        <v>4880265</v>
      </c>
      <c r="I6" s="231">
        <f aca="true" t="shared" si="0" ref="I6:I15">M6</f>
        <v>0</v>
      </c>
      <c r="J6" s="27"/>
      <c r="K6" s="76" t="s">
        <v>208</v>
      </c>
      <c r="L6" s="97">
        <v>522000</v>
      </c>
      <c r="M6" s="24">
        <f>'มาตรฐาน 2 '!G7</f>
        <v>0</v>
      </c>
    </row>
    <row r="7" spans="1:13" ht="21">
      <c r="A7" s="30" t="s">
        <v>63</v>
      </c>
      <c r="B7" s="15" t="s">
        <v>63</v>
      </c>
      <c r="C7" s="711"/>
      <c r="D7" s="712"/>
      <c r="E7" s="713"/>
      <c r="F7" s="13" t="s">
        <v>64</v>
      </c>
      <c r="G7" s="31" t="s">
        <v>63</v>
      </c>
      <c r="H7" s="25">
        <v>138840</v>
      </c>
      <c r="I7" s="231">
        <f t="shared" si="0"/>
        <v>0</v>
      </c>
      <c r="J7" s="27"/>
      <c r="K7" s="44" t="s">
        <v>45</v>
      </c>
      <c r="L7" s="97">
        <v>220400</v>
      </c>
      <c r="M7" s="24">
        <f>'มาตรฐาน 2 '!G8</f>
        <v>0</v>
      </c>
    </row>
    <row r="8" spans="1:13" ht="21.75" thickBot="1">
      <c r="A8" s="32"/>
      <c r="B8" s="33">
        <v>7601291.79</v>
      </c>
      <c r="C8" s="714" t="s">
        <v>56</v>
      </c>
      <c r="D8" s="715"/>
      <c r="E8" s="716"/>
      <c r="F8" s="35"/>
      <c r="G8" s="33">
        <v>7601291.79</v>
      </c>
      <c r="H8" s="25">
        <v>2614380</v>
      </c>
      <c r="I8" s="231">
        <f t="shared" si="0"/>
        <v>0</v>
      </c>
      <c r="J8" s="27"/>
      <c r="K8" s="44" t="s">
        <v>46</v>
      </c>
      <c r="L8" s="97">
        <v>220600</v>
      </c>
      <c r="M8" s="24">
        <f>'มาตรฐาน 2 '!G9</f>
        <v>0</v>
      </c>
    </row>
    <row r="9" spans="1:13" ht="21.75" thickTop="1">
      <c r="A9" s="36"/>
      <c r="B9" s="36"/>
      <c r="C9" s="34" t="s">
        <v>128</v>
      </c>
      <c r="D9" s="37"/>
      <c r="E9" s="37"/>
      <c r="F9" s="38"/>
      <c r="G9" s="36"/>
      <c r="H9" s="25">
        <v>728395</v>
      </c>
      <c r="I9" s="231">
        <f t="shared" si="0"/>
        <v>25650</v>
      </c>
      <c r="J9" s="27"/>
      <c r="K9" s="44" t="s">
        <v>48</v>
      </c>
      <c r="L9" s="97">
        <v>531000</v>
      </c>
      <c r="M9" s="24">
        <f>'มาตรฐาน 2 '!G10</f>
        <v>25650</v>
      </c>
    </row>
    <row r="10" spans="1:13" ht="21">
      <c r="A10" s="40">
        <v>74017</v>
      </c>
      <c r="B10" s="40">
        <f aca="true" t="shared" si="1" ref="B10:B15">G10</f>
        <v>0</v>
      </c>
      <c r="C10" s="41" t="s">
        <v>65</v>
      </c>
      <c r="D10" s="37"/>
      <c r="E10" s="42"/>
      <c r="F10" s="28" t="s">
        <v>187</v>
      </c>
      <c r="G10" s="40"/>
      <c r="H10" s="25">
        <v>3664700</v>
      </c>
      <c r="I10" s="231">
        <f t="shared" si="0"/>
        <v>47900</v>
      </c>
      <c r="J10" s="27"/>
      <c r="K10" s="44" t="s">
        <v>52</v>
      </c>
      <c r="L10" s="97">
        <v>532000</v>
      </c>
      <c r="M10" s="24">
        <f>'มาตรฐาน 2 '!G11</f>
        <v>47900</v>
      </c>
    </row>
    <row r="11" spans="1:13" ht="21">
      <c r="A11" s="26">
        <v>22880</v>
      </c>
      <c r="B11" s="40">
        <f t="shared" si="1"/>
        <v>0</v>
      </c>
      <c r="C11" s="43" t="s">
        <v>66</v>
      </c>
      <c r="D11" s="27"/>
      <c r="E11" s="44"/>
      <c r="F11" s="29" t="s">
        <v>188</v>
      </c>
      <c r="G11" s="40">
        <f>มาตรฐาน3!L7</f>
        <v>0</v>
      </c>
      <c r="H11" s="25">
        <v>1811664</v>
      </c>
      <c r="I11" s="231">
        <f t="shared" si="0"/>
        <v>0</v>
      </c>
      <c r="J11" s="27"/>
      <c r="K11" s="44" t="s">
        <v>50</v>
      </c>
      <c r="L11" s="97">
        <v>533000</v>
      </c>
      <c r="M11" s="24">
        <f>'มาตรฐาน 2 '!G12</f>
        <v>0</v>
      </c>
    </row>
    <row r="12" spans="1:13" ht="21">
      <c r="A12" s="26">
        <v>124248</v>
      </c>
      <c r="B12" s="40">
        <f t="shared" si="1"/>
        <v>1100</v>
      </c>
      <c r="C12" s="43" t="s">
        <v>67</v>
      </c>
      <c r="D12" s="27"/>
      <c r="E12" s="44"/>
      <c r="F12" s="29" t="s">
        <v>189</v>
      </c>
      <c r="G12" s="40">
        <f>มาตรฐาน3!L8</f>
        <v>1100</v>
      </c>
      <c r="H12" s="25">
        <v>268816</v>
      </c>
      <c r="I12" s="231">
        <f t="shared" si="0"/>
        <v>29433.23</v>
      </c>
      <c r="J12" s="27"/>
      <c r="K12" s="44" t="s">
        <v>47</v>
      </c>
      <c r="L12" s="97">
        <v>534000</v>
      </c>
      <c r="M12" s="24">
        <f>'มาตรฐาน 2 '!G13</f>
        <v>29433.23</v>
      </c>
    </row>
    <row r="13" spans="1:13" ht="21">
      <c r="A13" s="26">
        <v>61167</v>
      </c>
      <c r="B13" s="40">
        <f t="shared" si="1"/>
        <v>0</v>
      </c>
      <c r="C13" s="43" t="s">
        <v>129</v>
      </c>
      <c r="D13" s="27"/>
      <c r="E13" s="44"/>
      <c r="F13" s="29" t="s">
        <v>190</v>
      </c>
      <c r="G13" s="40">
        <f>มาตรฐาน3!L9</f>
        <v>0</v>
      </c>
      <c r="H13" s="25">
        <v>1832000</v>
      </c>
      <c r="I13" s="231">
        <f t="shared" si="0"/>
        <v>0</v>
      </c>
      <c r="J13" s="27"/>
      <c r="K13" s="44" t="s">
        <v>49</v>
      </c>
      <c r="L13" s="97">
        <v>560000</v>
      </c>
      <c r="M13" s="24">
        <f>'มาตรฐาน 2 '!G14</f>
        <v>0</v>
      </c>
    </row>
    <row r="14" spans="1:13" ht="21">
      <c r="A14" s="26">
        <v>14317688</v>
      </c>
      <c r="B14" s="40">
        <f t="shared" si="1"/>
        <v>1014266.4300000002</v>
      </c>
      <c r="C14" s="43" t="s">
        <v>130</v>
      </c>
      <c r="D14" s="27"/>
      <c r="E14" s="44"/>
      <c r="F14" s="29" t="s">
        <v>191</v>
      </c>
      <c r="G14" s="40">
        <f>มาตรฐาน3!L10</f>
        <v>1014266.4300000002</v>
      </c>
      <c r="H14" s="25">
        <v>197600</v>
      </c>
      <c r="I14" s="231">
        <f t="shared" si="0"/>
        <v>0</v>
      </c>
      <c r="J14" s="27"/>
      <c r="K14" s="44" t="s">
        <v>70</v>
      </c>
      <c r="L14" s="97">
        <v>541000</v>
      </c>
      <c r="M14" s="24">
        <f>'มาตรฐาน 2 '!G15</f>
        <v>0</v>
      </c>
    </row>
    <row r="15" spans="1:13" ht="21">
      <c r="A15" s="26">
        <v>8000000</v>
      </c>
      <c r="B15" s="40">
        <f t="shared" si="1"/>
        <v>0</v>
      </c>
      <c r="C15" s="27" t="s">
        <v>68</v>
      </c>
      <c r="D15" s="27"/>
      <c r="E15" s="44"/>
      <c r="F15" s="29" t="s">
        <v>192</v>
      </c>
      <c r="G15" s="40">
        <v>0</v>
      </c>
      <c r="H15" s="52">
        <v>3360500</v>
      </c>
      <c r="I15" s="231">
        <f t="shared" si="0"/>
        <v>0</v>
      </c>
      <c r="J15" s="27"/>
      <c r="K15" s="44" t="s">
        <v>53</v>
      </c>
      <c r="L15" s="97">
        <v>542000</v>
      </c>
      <c r="M15" s="24">
        <f>'มาตรฐาน 2 '!G16</f>
        <v>0</v>
      </c>
    </row>
    <row r="16" spans="1:13" ht="19.5" thickBot="1">
      <c r="A16" s="33">
        <f>SUM(A10:A15)</f>
        <v>22600000</v>
      </c>
      <c r="B16" s="33">
        <f>SUM(B10:B15)</f>
        <v>1015366.4300000002</v>
      </c>
      <c r="C16" s="259"/>
      <c r="D16" s="27"/>
      <c r="E16" s="44"/>
      <c r="F16" s="29"/>
      <c r="G16" s="33">
        <f>SUM(G10:G15)</f>
        <v>1015366.4300000002</v>
      </c>
      <c r="H16" s="33">
        <f>SUM(H4:H15)</f>
        <v>22600000</v>
      </c>
      <c r="I16" s="33">
        <f>SUM(I4:I15)</f>
        <v>328059.23</v>
      </c>
      <c r="J16" s="7"/>
      <c r="K16" s="7"/>
      <c r="L16" s="23"/>
      <c r="M16" s="33">
        <f>SUM(M4:M15)</f>
        <v>328059.23</v>
      </c>
    </row>
    <row r="17" spans="1:13" ht="21.75" thickTop="1">
      <c r="A17" s="600"/>
      <c r="B17" s="602">
        <v>1043190</v>
      </c>
      <c r="C17" s="86" t="s">
        <v>686</v>
      </c>
      <c r="D17" s="96"/>
      <c r="E17" s="86"/>
      <c r="F17" s="87"/>
      <c r="G17" s="601">
        <v>1043190</v>
      </c>
      <c r="I17" s="26">
        <f>M17</f>
        <v>0</v>
      </c>
      <c r="J17" s="264"/>
      <c r="K17" s="27" t="s">
        <v>176</v>
      </c>
      <c r="L17" s="263" t="s">
        <v>221</v>
      </c>
      <c r="M17" s="231">
        <f>'มาตรฐาน 2 '!G17</f>
        <v>0</v>
      </c>
    </row>
    <row r="18" spans="1:13" ht="21">
      <c r="A18" s="45"/>
      <c r="B18" s="24">
        <f aca="true" t="shared" si="2" ref="B18:B25">G18</f>
        <v>0</v>
      </c>
      <c r="C18" s="527" t="s">
        <v>682</v>
      </c>
      <c r="D18" s="93" t="s">
        <v>233</v>
      </c>
      <c r="E18" s="228"/>
      <c r="F18" s="29" t="s">
        <v>91</v>
      </c>
      <c r="G18" s="36">
        <v>0</v>
      </c>
      <c r="I18" s="26">
        <f>M18</f>
        <v>533800</v>
      </c>
      <c r="J18" s="264"/>
      <c r="K18" s="27" t="s">
        <v>185</v>
      </c>
      <c r="L18" s="263" t="s">
        <v>221</v>
      </c>
      <c r="M18" s="231">
        <v>533800</v>
      </c>
    </row>
    <row r="19" spans="1:13" ht="21">
      <c r="A19" s="45"/>
      <c r="B19" s="26">
        <f t="shared" si="2"/>
        <v>0</v>
      </c>
      <c r="C19" s="43"/>
      <c r="D19" s="93" t="s">
        <v>234</v>
      </c>
      <c r="E19" s="228"/>
      <c r="F19" s="29" t="s">
        <v>91</v>
      </c>
      <c r="G19" s="26">
        <f>มาตรฐาน3!H28</f>
        <v>0</v>
      </c>
      <c r="H19" s="47"/>
      <c r="I19" s="26">
        <f>M19</f>
        <v>11700</v>
      </c>
      <c r="J19" s="39" t="s">
        <v>90</v>
      </c>
      <c r="K19" s="39"/>
      <c r="L19" s="263" t="s">
        <v>215</v>
      </c>
      <c r="M19" s="231">
        <f>'มาตรฐาน 2 '!G18</f>
        <v>11700</v>
      </c>
    </row>
    <row r="20" spans="1:15" ht="21">
      <c r="A20" s="45"/>
      <c r="B20" s="26">
        <f t="shared" si="2"/>
        <v>0</v>
      </c>
      <c r="C20" s="260"/>
      <c r="D20" s="93" t="s">
        <v>231</v>
      </c>
      <c r="E20" s="228"/>
      <c r="F20" s="29" t="s">
        <v>91</v>
      </c>
      <c r="G20" s="26">
        <f>มาตรฐาน3!H29</f>
        <v>0</v>
      </c>
      <c r="H20" s="48"/>
      <c r="I20" s="40">
        <f>M20</f>
        <v>0</v>
      </c>
      <c r="J20" s="527" t="s">
        <v>344</v>
      </c>
      <c r="K20" s="84" t="s">
        <v>345</v>
      </c>
      <c r="L20" s="95"/>
      <c r="M20" s="266"/>
      <c r="O20" s="427"/>
    </row>
    <row r="21" spans="1:15" ht="21">
      <c r="A21" s="45"/>
      <c r="B21" s="36">
        <v>37500</v>
      </c>
      <c r="C21" s="261"/>
      <c r="D21" s="262" t="s">
        <v>424</v>
      </c>
      <c r="E21" s="262"/>
      <c r="F21" s="263"/>
      <c r="G21" s="26">
        <v>37500</v>
      </c>
      <c r="H21" s="162"/>
      <c r="I21" s="40">
        <f>M21</f>
        <v>0</v>
      </c>
      <c r="J21" s="37"/>
      <c r="K21" s="84" t="s">
        <v>346</v>
      </c>
      <c r="L21" s="95"/>
      <c r="M21" s="266"/>
      <c r="O21" s="58"/>
    </row>
    <row r="22" spans="1:15" ht="21">
      <c r="A22" s="45"/>
      <c r="B22" s="26">
        <f t="shared" si="2"/>
        <v>274.43</v>
      </c>
      <c r="C22" s="261" t="s">
        <v>131</v>
      </c>
      <c r="D22" s="227" t="s">
        <v>209</v>
      </c>
      <c r="E22" s="262"/>
      <c r="F22" s="263" t="s">
        <v>219</v>
      </c>
      <c r="G22" s="26">
        <f>'มาตรฐาน 2 '!H24</f>
        <v>274.43</v>
      </c>
      <c r="H22" s="162"/>
      <c r="I22" s="40">
        <v>37500</v>
      </c>
      <c r="J22" s="43"/>
      <c r="K22" s="83" t="s">
        <v>445</v>
      </c>
      <c r="L22" s="95"/>
      <c r="M22" s="441">
        <v>37500</v>
      </c>
      <c r="O22" s="58"/>
    </row>
    <row r="23" spans="1:15" ht="21">
      <c r="A23" s="45"/>
      <c r="B23" s="26">
        <f t="shared" si="2"/>
        <v>0</v>
      </c>
      <c r="C23" s="437"/>
      <c r="D23" s="438" t="s">
        <v>250</v>
      </c>
      <c r="E23" s="438"/>
      <c r="F23" s="439"/>
      <c r="G23" s="440">
        <v>0</v>
      </c>
      <c r="H23" s="162"/>
      <c r="I23" s="26">
        <f>M24</f>
        <v>0</v>
      </c>
      <c r="J23" s="60" t="s">
        <v>131</v>
      </c>
      <c r="K23" s="227" t="s">
        <v>209</v>
      </c>
      <c r="L23" s="26"/>
      <c r="M23" s="441"/>
      <c r="O23" s="58"/>
    </row>
    <row r="24" spans="1:15" ht="21">
      <c r="A24" s="45"/>
      <c r="B24" s="26">
        <f>G24</f>
        <v>0</v>
      </c>
      <c r="C24" s="438"/>
      <c r="D24" s="438" t="s">
        <v>361</v>
      </c>
      <c r="E24" s="438"/>
      <c r="F24" s="439"/>
      <c r="G24" s="26">
        <v>0</v>
      </c>
      <c r="H24" s="178"/>
      <c r="I24" s="516"/>
      <c r="J24" s="528"/>
      <c r="K24" s="518" t="s">
        <v>350</v>
      </c>
      <c r="L24" s="231"/>
      <c r="M24" s="441"/>
      <c r="O24" s="58"/>
    </row>
    <row r="25" spans="1:13" ht="21">
      <c r="A25" s="45"/>
      <c r="B25" s="26">
        <f t="shared" si="2"/>
        <v>2456</v>
      </c>
      <c r="C25" s="262"/>
      <c r="D25" s="262" t="s">
        <v>442</v>
      </c>
      <c r="E25" s="262"/>
      <c r="F25" s="263"/>
      <c r="G25" s="26">
        <f>'มาตรฐาน 1'!H11</f>
        <v>2456</v>
      </c>
      <c r="H25" s="517"/>
      <c r="I25" s="78">
        <v>144250</v>
      </c>
      <c r="J25" s="261"/>
      <c r="K25" s="519" t="s">
        <v>460</v>
      </c>
      <c r="L25" s="512"/>
      <c r="M25" s="441">
        <v>144250</v>
      </c>
    </row>
    <row r="26" spans="1:13" ht="19.5">
      <c r="A26" s="45"/>
      <c r="B26" s="26">
        <v>20000</v>
      </c>
      <c r="C26" s="262"/>
      <c r="D26" s="262" t="s">
        <v>480</v>
      </c>
      <c r="E26" s="262"/>
      <c r="F26" s="263"/>
      <c r="G26" s="522">
        <v>20000</v>
      </c>
      <c r="H26" s="48"/>
      <c r="I26" s="52">
        <f>M26</f>
        <v>1352382</v>
      </c>
      <c r="J26" s="232" t="s">
        <v>133</v>
      </c>
      <c r="K26" s="232"/>
      <c r="L26" s="426" t="s">
        <v>216</v>
      </c>
      <c r="M26" s="265">
        <f>'มาตรฐาน 2 '!G19</f>
        <v>1352382</v>
      </c>
    </row>
    <row r="27" spans="1:13" ht="19.5" thickBot="1">
      <c r="A27" s="45"/>
      <c r="B27" s="50">
        <f>SUM(B17:B26)</f>
        <v>1103420.43</v>
      </c>
      <c r="C27" s="51"/>
      <c r="D27" s="51"/>
      <c r="E27" s="51"/>
      <c r="F27" s="252"/>
      <c r="G27" s="50">
        <f>SUM(G17:G26)</f>
        <v>1103420.43</v>
      </c>
      <c r="H27" s="49"/>
      <c r="I27" s="53">
        <f>SUM(I16:I26)</f>
        <v>2407691.23</v>
      </c>
      <c r="J27" s="9" t="s">
        <v>71</v>
      </c>
      <c r="K27" s="5"/>
      <c r="L27" s="424"/>
      <c r="M27" s="53">
        <f>SUM(M16:M26)</f>
        <v>2407691.23</v>
      </c>
    </row>
    <row r="28" spans="1:13" ht="20.25" thickBot="1" thickTop="1">
      <c r="A28" s="49"/>
      <c r="B28" s="53">
        <f>B16+B27</f>
        <v>2118786.8600000003</v>
      </c>
      <c r="C28" s="701" t="s">
        <v>134</v>
      </c>
      <c r="D28" s="702"/>
      <c r="E28" s="702"/>
      <c r="F28" s="703"/>
      <c r="G28" s="53">
        <f>G16+G27</f>
        <v>2118786.8600000003</v>
      </c>
      <c r="H28" s="49"/>
      <c r="I28" s="53">
        <f>B28-I27</f>
        <v>-288904.36999999965</v>
      </c>
      <c r="J28" s="54"/>
      <c r="K28" s="55" t="s">
        <v>72</v>
      </c>
      <c r="L28" s="56"/>
      <c r="M28" s="233">
        <f>G28-M27</f>
        <v>-288904.36999999965</v>
      </c>
    </row>
    <row r="29" spans="1:13" ht="19.5" thickTop="1">
      <c r="A29" s="49"/>
      <c r="H29" s="49"/>
      <c r="I29" s="233"/>
      <c r="J29" s="54"/>
      <c r="K29" s="57" t="s">
        <v>163</v>
      </c>
      <c r="L29" s="56"/>
      <c r="M29" s="26"/>
    </row>
    <row r="30" spans="8:13" ht="18.75">
      <c r="H30" s="49"/>
      <c r="I30" s="52"/>
      <c r="J30" s="60"/>
      <c r="K30" s="61" t="s">
        <v>73</v>
      </c>
      <c r="L30" s="56"/>
      <c r="M30" s="234"/>
    </row>
    <row r="31" spans="8:13" ht="19.5" thickBot="1">
      <c r="H31" s="49"/>
      <c r="I31" s="33">
        <f>B8+I28</f>
        <v>7312387.42</v>
      </c>
      <c r="J31" s="698" t="s">
        <v>57</v>
      </c>
      <c r="K31" s="700"/>
      <c r="L31" s="699"/>
      <c r="M31" s="33">
        <f>SUM(G8+M28)</f>
        <v>7312387.42</v>
      </c>
    </row>
    <row r="32" ht="19.5" thickTop="1">
      <c r="H32" s="54"/>
    </row>
    <row r="33" spans="1:8" ht="18.75">
      <c r="A33" s="236"/>
      <c r="H33" s="54"/>
    </row>
    <row r="34" ht="18.75">
      <c r="H34" s="54"/>
    </row>
    <row r="35" spans="1:8" ht="18.75">
      <c r="A35" s="54"/>
      <c r="B35" s="58"/>
      <c r="C35" s="58"/>
      <c r="D35" s="58"/>
      <c r="E35" s="58"/>
      <c r="F35" s="58"/>
      <c r="G35" s="58"/>
      <c r="H35" s="54"/>
    </row>
    <row r="36" spans="1:13" ht="23.25">
      <c r="A36" s="54"/>
      <c r="B36" s="229"/>
      <c r="C36" s="58"/>
      <c r="D36" s="37"/>
      <c r="E36" s="37"/>
      <c r="F36" s="59"/>
      <c r="G36" s="49"/>
      <c r="H36" s="54"/>
      <c r="M36" s="502"/>
    </row>
    <row r="37" spans="1:9" ht="18.75">
      <c r="A37" s="54"/>
      <c r="B37" s="58"/>
      <c r="C37" s="58"/>
      <c r="D37" s="58"/>
      <c r="E37" s="58"/>
      <c r="F37" s="58"/>
      <c r="G37" s="58"/>
      <c r="H37" s="54"/>
      <c r="I37" s="62"/>
    </row>
    <row r="38" spans="1:9" ht="18.75">
      <c r="A38" s="54"/>
      <c r="B38" s="58"/>
      <c r="C38" s="58"/>
      <c r="D38" s="58"/>
      <c r="E38" s="237"/>
      <c r="F38" s="58"/>
      <c r="G38" s="58"/>
      <c r="H38" s="54"/>
      <c r="I38" s="62"/>
    </row>
    <row r="39" spans="1:13" ht="18.75">
      <c r="A39" s="54"/>
      <c r="B39" s="58"/>
      <c r="C39" s="58"/>
      <c r="D39" s="58"/>
      <c r="E39" s="58"/>
      <c r="F39" s="58"/>
      <c r="G39" s="58"/>
      <c r="H39" s="54"/>
      <c r="I39" s="62"/>
      <c r="J39" s="235"/>
      <c r="K39" s="12"/>
      <c r="L39" s="12"/>
      <c r="M39" s="62"/>
    </row>
    <row r="40" spans="1:13" ht="18.75">
      <c r="A40" s="54"/>
      <c r="B40" s="58"/>
      <c r="C40" s="58"/>
      <c r="D40" s="58"/>
      <c r="E40" s="58"/>
      <c r="F40" s="58"/>
      <c r="G40" s="58"/>
      <c r="H40" s="54"/>
      <c r="I40" s="62"/>
      <c r="J40" s="12"/>
      <c r="K40" s="12"/>
      <c r="L40" s="12"/>
      <c r="M40" s="62"/>
    </row>
    <row r="41" spans="1:13" ht="18.75">
      <c r="A41" s="54"/>
      <c r="B41" s="58"/>
      <c r="C41" s="58"/>
      <c r="D41" s="58"/>
      <c r="E41" s="58"/>
      <c r="F41" s="58"/>
      <c r="G41" s="58"/>
      <c r="H41" s="54"/>
      <c r="I41" s="62"/>
      <c r="J41" s="12"/>
      <c r="K41" s="12"/>
      <c r="L41" s="12"/>
      <c r="M41" s="62"/>
    </row>
    <row r="42" spans="1:13" ht="18.75">
      <c r="A42" s="54"/>
      <c r="B42" s="58"/>
      <c r="C42" s="58"/>
      <c r="D42" s="58"/>
      <c r="E42" s="58"/>
      <c r="F42" s="58"/>
      <c r="G42" s="58"/>
      <c r="H42" s="54"/>
      <c r="I42" s="62"/>
      <c r="J42" s="12"/>
      <c r="K42" s="12"/>
      <c r="L42" s="12"/>
      <c r="M42" s="62"/>
    </row>
    <row r="43" spans="1:13" ht="18.75">
      <c r="A43" s="54"/>
      <c r="B43" s="58"/>
      <c r="C43" s="58"/>
      <c r="D43" s="58"/>
      <c r="E43" s="58"/>
      <c r="F43" s="58"/>
      <c r="G43" s="58"/>
      <c r="H43" s="54"/>
      <c r="I43" s="62"/>
      <c r="J43" s="12"/>
      <c r="K43" s="12"/>
      <c r="L43" s="12"/>
      <c r="M43" s="62"/>
    </row>
    <row r="44" spans="1:13" ht="18.75">
      <c r="A44" s="54"/>
      <c r="B44" s="58"/>
      <c r="C44" s="58"/>
      <c r="D44" s="58"/>
      <c r="E44" s="58"/>
      <c r="F44" s="58"/>
      <c r="G44" s="58"/>
      <c r="H44" s="54"/>
      <c r="I44" s="62"/>
      <c r="J44" s="12"/>
      <c r="K44" s="12"/>
      <c r="L44" s="12"/>
      <c r="M44" s="62"/>
    </row>
    <row r="45" spans="1:13" ht="18.75">
      <c r="A45" s="54"/>
      <c r="B45" s="58"/>
      <c r="C45" s="58"/>
      <c r="D45" s="58"/>
      <c r="E45" s="58"/>
      <c r="F45" s="58"/>
      <c r="G45" s="58"/>
      <c r="H45" s="54"/>
      <c r="I45" s="62"/>
      <c r="J45" s="12"/>
      <c r="K45" s="12"/>
      <c r="L45" s="12"/>
      <c r="M45" s="62"/>
    </row>
    <row r="46" spans="1:13" ht="18.75">
      <c r="A46" s="54"/>
      <c r="B46" s="58"/>
      <c r="C46" s="58"/>
      <c r="D46" s="58"/>
      <c r="E46" s="58"/>
      <c r="F46" s="58"/>
      <c r="G46" s="58"/>
      <c r="H46" s="54"/>
      <c r="I46" s="62"/>
      <c r="J46" s="12"/>
      <c r="K46" s="12"/>
      <c r="L46" s="12"/>
      <c r="M46" s="62"/>
    </row>
    <row r="47" spans="1:13" ht="18.75">
      <c r="A47" s="54"/>
      <c r="B47" s="58"/>
      <c r="C47" s="58"/>
      <c r="D47" s="58"/>
      <c r="E47" s="58"/>
      <c r="F47" s="58"/>
      <c r="G47" s="58"/>
      <c r="H47" s="54"/>
      <c r="I47" s="62"/>
      <c r="J47" s="12"/>
      <c r="K47" s="12"/>
      <c r="L47" s="12"/>
      <c r="M47" s="62"/>
    </row>
    <row r="48" spans="1:13" ht="18.75">
      <c r="A48" s="54"/>
      <c r="B48" s="58"/>
      <c r="C48" s="58"/>
      <c r="D48" s="58"/>
      <c r="E48" s="58"/>
      <c r="F48" s="58"/>
      <c r="G48" s="58"/>
      <c r="H48" s="54"/>
      <c r="I48" s="62"/>
      <c r="J48" s="12"/>
      <c r="K48" s="12"/>
      <c r="L48" s="12"/>
      <c r="M48" s="62"/>
    </row>
    <row r="49" spans="1:13" ht="18.75">
      <c r="A49" s="54"/>
      <c r="B49" s="58"/>
      <c r="C49" s="58"/>
      <c r="D49" s="58"/>
      <c r="E49" s="58"/>
      <c r="F49" s="58"/>
      <c r="G49" s="58"/>
      <c r="H49" s="54"/>
      <c r="I49" s="62"/>
      <c r="J49" s="12"/>
      <c r="K49" s="12"/>
      <c r="L49" s="12"/>
      <c r="M49" s="62"/>
    </row>
    <row r="50" spans="1:13" ht="18.75">
      <c r="A50" s="54"/>
      <c r="B50" s="58"/>
      <c r="C50" s="58"/>
      <c r="D50" s="58"/>
      <c r="E50" s="58"/>
      <c r="F50" s="58"/>
      <c r="G50" s="58"/>
      <c r="H50" s="54"/>
      <c r="I50" s="62"/>
      <c r="J50" s="12"/>
      <c r="K50" s="12"/>
      <c r="L50" s="12"/>
      <c r="M50" s="62"/>
    </row>
    <row r="51" spans="1:13" ht="18.75">
      <c r="A51" s="54"/>
      <c r="B51" s="58"/>
      <c r="C51" s="58"/>
      <c r="D51" s="58"/>
      <c r="E51" s="58"/>
      <c r="F51" s="58"/>
      <c r="G51" s="58"/>
      <c r="H51" s="54"/>
      <c r="I51" s="62"/>
      <c r="J51" s="12"/>
      <c r="K51" s="12"/>
      <c r="L51" s="12"/>
      <c r="M51" s="62"/>
    </row>
    <row r="52" spans="1:13" ht="18.75">
      <c r="A52" s="54"/>
      <c r="B52" s="58"/>
      <c r="C52" s="58"/>
      <c r="D52" s="58"/>
      <c r="E52" s="58"/>
      <c r="F52" s="58"/>
      <c r="G52" s="58"/>
      <c r="H52" s="696" t="s">
        <v>58</v>
      </c>
      <c r="I52" s="697"/>
      <c r="J52" s="3"/>
      <c r="K52" s="4"/>
      <c r="L52" s="5" t="s">
        <v>62</v>
      </c>
      <c r="M52" s="6" t="s">
        <v>59</v>
      </c>
    </row>
    <row r="53" spans="1:13" ht="21">
      <c r="A53" s="1" t="s">
        <v>122</v>
      </c>
      <c r="B53" s="2"/>
      <c r="C53" s="2"/>
      <c r="D53" s="2"/>
      <c r="E53" s="2"/>
      <c r="F53" s="2"/>
      <c r="G53" s="1" t="s">
        <v>440</v>
      </c>
      <c r="H53" s="9" t="s">
        <v>60</v>
      </c>
      <c r="I53" s="6" t="s">
        <v>61</v>
      </c>
      <c r="J53" s="698" t="s">
        <v>35</v>
      </c>
      <c r="K53" s="699"/>
      <c r="L53" s="12" t="s">
        <v>64</v>
      </c>
      <c r="M53" s="13" t="s">
        <v>61</v>
      </c>
    </row>
    <row r="54" spans="1:13" ht="21">
      <c r="A54" s="1" t="s">
        <v>123</v>
      </c>
      <c r="B54" s="1" t="s">
        <v>124</v>
      </c>
      <c r="C54" s="2"/>
      <c r="D54" s="2"/>
      <c r="E54" s="2"/>
      <c r="F54" s="2"/>
      <c r="G54" s="2"/>
      <c r="H54" s="10" t="s">
        <v>63</v>
      </c>
      <c r="I54" s="15" t="s">
        <v>63</v>
      </c>
      <c r="J54" s="16"/>
      <c r="K54" s="17"/>
      <c r="L54" s="18"/>
      <c r="M54" s="15" t="s">
        <v>126</v>
      </c>
    </row>
    <row r="55" spans="1:13" ht="21">
      <c r="A55" s="1"/>
      <c r="B55" s="1"/>
      <c r="C55" s="717" t="s">
        <v>125</v>
      </c>
      <c r="D55" s="717"/>
      <c r="E55" s="717"/>
      <c r="F55" s="14"/>
      <c r="G55" s="1"/>
      <c r="H55" s="230">
        <v>531720</v>
      </c>
      <c r="I55" s="21">
        <f>I4</f>
        <v>10816</v>
      </c>
      <c r="J55" s="5" t="s">
        <v>69</v>
      </c>
      <c r="K55" s="22" t="s">
        <v>44</v>
      </c>
      <c r="L55" s="172">
        <v>510000</v>
      </c>
      <c r="M55" s="24">
        <f>'มาตรฐาน 2 '!G42</f>
        <v>0</v>
      </c>
    </row>
    <row r="56" spans="1:13" ht="23.25" customHeight="1">
      <c r="A56" s="1"/>
      <c r="B56" s="1"/>
      <c r="C56" s="1"/>
      <c r="D56" s="1"/>
      <c r="E56" s="1"/>
      <c r="F56" s="19" t="s">
        <v>127</v>
      </c>
      <c r="G56" s="20" t="s">
        <v>534</v>
      </c>
      <c r="H56" s="25">
        <v>2571120</v>
      </c>
      <c r="I56" s="21">
        <f aca="true" t="shared" si="3" ref="I56:I64">I5+M56</f>
        <v>428520</v>
      </c>
      <c r="J56" s="27"/>
      <c r="K56" s="76" t="s">
        <v>207</v>
      </c>
      <c r="L56" s="97">
        <v>521000</v>
      </c>
      <c r="M56" s="24">
        <f>'มาตรฐาน 2 '!G43</f>
        <v>214260</v>
      </c>
    </row>
    <row r="57" spans="1:13" ht="21">
      <c r="A57" s="704" t="s">
        <v>58</v>
      </c>
      <c r="B57" s="704"/>
      <c r="C57" s="705" t="s">
        <v>35</v>
      </c>
      <c r="D57" s="706"/>
      <c r="E57" s="707"/>
      <c r="F57" s="6" t="s">
        <v>62</v>
      </c>
      <c r="G57" s="6" t="s">
        <v>59</v>
      </c>
      <c r="H57" s="25">
        <v>4880265</v>
      </c>
      <c r="I57" s="21">
        <f t="shared" si="3"/>
        <v>388340</v>
      </c>
      <c r="J57" s="27"/>
      <c r="K57" s="76" t="s">
        <v>208</v>
      </c>
      <c r="L57" s="97">
        <v>522000</v>
      </c>
      <c r="M57" s="24">
        <f>'มาตรฐาน 2 '!G44</f>
        <v>388340</v>
      </c>
    </row>
    <row r="58" spans="1:13" ht="21">
      <c r="A58" s="9" t="s">
        <v>60</v>
      </c>
      <c r="B58" s="6" t="s">
        <v>61</v>
      </c>
      <c r="C58" s="708"/>
      <c r="D58" s="709"/>
      <c r="E58" s="710"/>
      <c r="F58" s="13"/>
      <c r="G58" s="11" t="s">
        <v>61</v>
      </c>
      <c r="H58" s="25">
        <v>138840</v>
      </c>
      <c r="I58" s="21">
        <f t="shared" si="3"/>
        <v>25585</v>
      </c>
      <c r="J58" s="27"/>
      <c r="K58" s="44" t="s">
        <v>45</v>
      </c>
      <c r="L58" s="97">
        <v>220400</v>
      </c>
      <c r="M58" s="24">
        <f>'มาตรฐาน 2 '!G45</f>
        <v>25585</v>
      </c>
    </row>
    <row r="59" spans="1:13" ht="21">
      <c r="A59" s="30" t="s">
        <v>63</v>
      </c>
      <c r="B59" s="15" t="s">
        <v>63</v>
      </c>
      <c r="C59" s="711"/>
      <c r="D59" s="712"/>
      <c r="E59" s="713"/>
      <c r="F59" s="13" t="s">
        <v>64</v>
      </c>
      <c r="G59" s="31" t="s">
        <v>63</v>
      </c>
      <c r="H59" s="25">
        <v>2614380</v>
      </c>
      <c r="I59" s="21">
        <f t="shared" si="3"/>
        <v>204280</v>
      </c>
      <c r="J59" s="27"/>
      <c r="K59" s="44" t="s">
        <v>46</v>
      </c>
      <c r="L59" s="97">
        <v>220600</v>
      </c>
      <c r="M59" s="24">
        <f>'มาตรฐาน 2 '!G46</f>
        <v>204280</v>
      </c>
    </row>
    <row r="60" spans="1:13" ht="21.75" thickBot="1">
      <c r="A60" s="32"/>
      <c r="B60" s="33">
        <v>7601291.79</v>
      </c>
      <c r="C60" s="714" t="s">
        <v>56</v>
      </c>
      <c r="D60" s="715"/>
      <c r="E60" s="716"/>
      <c r="F60" s="35"/>
      <c r="G60" s="33">
        <f>I31</f>
        <v>7312387.42</v>
      </c>
      <c r="H60" s="25">
        <v>728395</v>
      </c>
      <c r="I60" s="21">
        <f t="shared" si="3"/>
        <v>56419</v>
      </c>
      <c r="J60" s="27"/>
      <c r="K60" s="44" t="s">
        <v>48</v>
      </c>
      <c r="L60" s="97">
        <v>531000</v>
      </c>
      <c r="M60" s="24">
        <f>'มาตรฐาน 2 '!G47</f>
        <v>30769</v>
      </c>
    </row>
    <row r="61" spans="1:13" ht="21.75" thickTop="1">
      <c r="A61" s="36"/>
      <c r="B61" s="36"/>
      <c r="C61" s="34" t="s">
        <v>128</v>
      </c>
      <c r="D61" s="37"/>
      <c r="E61" s="37"/>
      <c r="F61" s="38"/>
      <c r="G61" s="36"/>
      <c r="H61" s="25">
        <v>3664700</v>
      </c>
      <c r="I61" s="21">
        <f t="shared" si="3"/>
        <v>105750</v>
      </c>
      <c r="J61" s="27"/>
      <c r="K61" s="44" t="s">
        <v>52</v>
      </c>
      <c r="L61" s="97">
        <v>532000</v>
      </c>
      <c r="M61" s="24">
        <f>'มาตรฐาน 2 '!G48</f>
        <v>57850</v>
      </c>
    </row>
    <row r="62" spans="1:13" ht="21">
      <c r="A62" s="40">
        <v>74017</v>
      </c>
      <c r="B62" s="40">
        <f>B10</f>
        <v>0</v>
      </c>
      <c r="C62" s="41" t="s">
        <v>65</v>
      </c>
      <c r="D62" s="37"/>
      <c r="E62" s="42"/>
      <c r="F62" s="28" t="s">
        <v>187</v>
      </c>
      <c r="G62" s="40">
        <f>มาตรฐาน3!L43</f>
        <v>0</v>
      </c>
      <c r="H62" s="25">
        <v>1811664</v>
      </c>
      <c r="I62" s="21">
        <f t="shared" si="3"/>
        <v>122845.42</v>
      </c>
      <c r="J62" s="27"/>
      <c r="K62" s="44" t="s">
        <v>50</v>
      </c>
      <c r="L62" s="97">
        <v>533000</v>
      </c>
      <c r="M62" s="24">
        <f>'มาตรฐาน 2 '!G49</f>
        <v>122845.42</v>
      </c>
    </row>
    <row r="63" spans="1:13" ht="21">
      <c r="A63" s="26">
        <v>22880</v>
      </c>
      <c r="B63" s="40">
        <v>19.4</v>
      </c>
      <c r="C63" s="43" t="s">
        <v>66</v>
      </c>
      <c r="D63" s="27"/>
      <c r="E63" s="44"/>
      <c r="F63" s="29" t="s">
        <v>188</v>
      </c>
      <c r="G63" s="40">
        <f>มาตรฐาน3!L44</f>
        <v>19.4</v>
      </c>
      <c r="H63" s="25">
        <v>268816</v>
      </c>
      <c r="I63" s="21">
        <f t="shared" si="3"/>
        <v>55921.96</v>
      </c>
      <c r="J63" s="27"/>
      <c r="K63" s="44" t="s">
        <v>47</v>
      </c>
      <c r="L63" s="97">
        <v>534000</v>
      </c>
      <c r="M63" s="24">
        <f>'มาตรฐาน 2 '!G50</f>
        <v>26488.73</v>
      </c>
    </row>
    <row r="64" spans="1:13" ht="21">
      <c r="A64" s="26">
        <v>124248</v>
      </c>
      <c r="B64" s="40">
        <f>B12+G64</f>
        <v>17534.75</v>
      </c>
      <c r="C64" s="43" t="s">
        <v>67</v>
      </c>
      <c r="D64" s="27"/>
      <c r="E64" s="44"/>
      <c r="F64" s="29" t="s">
        <v>189</v>
      </c>
      <c r="G64" s="40">
        <f>มาตรฐาน3!L45</f>
        <v>16434.75</v>
      </c>
      <c r="H64" s="25">
        <v>1832000</v>
      </c>
      <c r="I64" s="21">
        <f t="shared" si="3"/>
        <v>511800</v>
      </c>
      <c r="J64" s="27"/>
      <c r="K64" s="44" t="s">
        <v>49</v>
      </c>
      <c r="L64" s="97">
        <v>560000</v>
      </c>
      <c r="M64" s="24">
        <f>'มาตรฐาน 2 '!G51</f>
        <v>511800</v>
      </c>
    </row>
    <row r="65" spans="1:13" ht="21">
      <c r="A65" s="26">
        <v>61167</v>
      </c>
      <c r="B65" s="40">
        <f>B13</f>
        <v>0</v>
      </c>
      <c r="C65" s="43" t="s">
        <v>129</v>
      </c>
      <c r="D65" s="27"/>
      <c r="E65" s="44"/>
      <c r="F65" s="29" t="s">
        <v>190</v>
      </c>
      <c r="G65" s="40">
        <f>มาตรฐาน3!L46</f>
        <v>0</v>
      </c>
      <c r="H65" s="25">
        <v>197600</v>
      </c>
      <c r="I65" s="21">
        <f>I14</f>
        <v>0</v>
      </c>
      <c r="J65" s="27"/>
      <c r="K65" s="44" t="s">
        <v>70</v>
      </c>
      <c r="L65" s="97">
        <v>541000</v>
      </c>
      <c r="M65" s="24">
        <f>'มาตรฐาน 2 '!G52</f>
        <v>0</v>
      </c>
    </row>
    <row r="66" spans="1:13" ht="21">
      <c r="A66" s="26">
        <v>14317688</v>
      </c>
      <c r="B66" s="40">
        <f>B14+G66</f>
        <v>2243762.9800000004</v>
      </c>
      <c r="C66" s="43" t="s">
        <v>130</v>
      </c>
      <c r="D66" s="27"/>
      <c r="E66" s="44"/>
      <c r="F66" s="29" t="s">
        <v>191</v>
      </c>
      <c r="G66" s="40">
        <f>มาตรฐาน3!L47</f>
        <v>1229496.55</v>
      </c>
      <c r="H66" s="52">
        <v>3360500</v>
      </c>
      <c r="I66" s="21">
        <f>I15</f>
        <v>0</v>
      </c>
      <c r="J66" s="27"/>
      <c r="K66" s="44" t="s">
        <v>53</v>
      </c>
      <c r="L66" s="97">
        <v>542000</v>
      </c>
      <c r="M66" s="24">
        <f>'มาตรฐาน 2 '!G53</f>
        <v>0</v>
      </c>
    </row>
    <row r="67" spans="1:13" ht="19.5" thickBot="1">
      <c r="A67" s="26">
        <v>8000000</v>
      </c>
      <c r="B67" s="40">
        <f>B15+G67</f>
        <v>751645</v>
      </c>
      <c r="C67" s="27" t="s">
        <v>68</v>
      </c>
      <c r="D67" s="27"/>
      <c r="E67" s="44"/>
      <c r="F67" s="29" t="s">
        <v>192</v>
      </c>
      <c r="G67" s="40">
        <f>มาตรฐาน3!L48</f>
        <v>751645</v>
      </c>
      <c r="H67" s="33">
        <f>SUM(H55:H66)</f>
        <v>22600000</v>
      </c>
      <c r="I67" s="33">
        <f>SUM(I55:I66)</f>
        <v>1910277.38</v>
      </c>
      <c r="J67" s="7"/>
      <c r="K67" s="7"/>
      <c r="L67" s="23"/>
      <c r="M67" s="33">
        <f>SUM(M55:M66)</f>
        <v>1582218.1500000001</v>
      </c>
    </row>
    <row r="68" spans="1:13" ht="21" thickBot="1" thickTop="1">
      <c r="A68" s="33">
        <f>SUM(A62:A67)</f>
        <v>22600000</v>
      </c>
      <c r="B68" s="33">
        <f>SUM(B62:B67)</f>
        <v>3012962.1300000004</v>
      </c>
      <c r="C68" s="43"/>
      <c r="D68" s="605"/>
      <c r="E68" s="606"/>
      <c r="F68" s="604"/>
      <c r="G68" s="33">
        <f>SUM(G62:G67)</f>
        <v>1997595.7</v>
      </c>
      <c r="I68" s="26">
        <f>M68</f>
        <v>0</v>
      </c>
      <c r="J68" s="264"/>
      <c r="K68" s="27" t="s">
        <v>176</v>
      </c>
      <c r="L68" s="263" t="s">
        <v>221</v>
      </c>
      <c r="M68" s="231">
        <f>'มาตรฐาน 2 '!G68</f>
        <v>0</v>
      </c>
    </row>
    <row r="69" spans="1:13" ht="20.25" thickTop="1">
      <c r="A69" s="603"/>
      <c r="B69" s="36">
        <v>1043190</v>
      </c>
      <c r="C69" s="259" t="s">
        <v>686</v>
      </c>
      <c r="D69" s="37"/>
      <c r="E69" s="37"/>
      <c r="F69" s="29"/>
      <c r="G69" s="233"/>
      <c r="I69" s="26">
        <v>533800</v>
      </c>
      <c r="J69" s="264"/>
      <c r="K69" s="27" t="s">
        <v>185</v>
      </c>
      <c r="L69" s="263" t="s">
        <v>221</v>
      </c>
      <c r="M69" s="231">
        <v>0</v>
      </c>
    </row>
    <row r="70" spans="1:13" ht="21">
      <c r="A70" s="45"/>
      <c r="B70" s="26">
        <f>G70</f>
        <v>312930</v>
      </c>
      <c r="C70" s="43" t="s">
        <v>682</v>
      </c>
      <c r="D70" s="93" t="s">
        <v>233</v>
      </c>
      <c r="E70" s="228"/>
      <c r="F70" s="29" t="s">
        <v>91</v>
      </c>
      <c r="G70" s="26">
        <f>มาตรฐาน3!H63</f>
        <v>312930</v>
      </c>
      <c r="H70" s="47"/>
      <c r="I70" s="26">
        <f>I19+M70</f>
        <v>19410</v>
      </c>
      <c r="J70" s="39" t="s">
        <v>90</v>
      </c>
      <c r="K70" s="44"/>
      <c r="L70" s="539" t="s">
        <v>215</v>
      </c>
      <c r="M70" s="231">
        <f>'มาตรฐาน 2 '!G55</f>
        <v>7710</v>
      </c>
    </row>
    <row r="71" spans="1:15" ht="21">
      <c r="A71" s="45"/>
      <c r="B71" s="26">
        <f>G71</f>
        <v>65400</v>
      </c>
      <c r="C71" s="43"/>
      <c r="D71" s="93" t="s">
        <v>234</v>
      </c>
      <c r="E71" s="228"/>
      <c r="F71" s="29" t="s">
        <v>91</v>
      </c>
      <c r="G71" s="26">
        <f>มาตรฐาน3!H64</f>
        <v>65400</v>
      </c>
      <c r="H71" s="48"/>
      <c r="I71" s="26">
        <v>113940</v>
      </c>
      <c r="J71" s="527" t="s">
        <v>344</v>
      </c>
      <c r="K71" s="540" t="s">
        <v>529</v>
      </c>
      <c r="L71" s="102"/>
      <c r="M71" s="266">
        <v>113940</v>
      </c>
      <c r="O71" s="427"/>
    </row>
    <row r="72" spans="1:15" ht="21">
      <c r="A72" s="45"/>
      <c r="B72" s="26">
        <f>G72</f>
        <v>3270</v>
      </c>
      <c r="C72" s="260"/>
      <c r="D72" s="93" t="s">
        <v>231</v>
      </c>
      <c r="E72" s="228"/>
      <c r="F72" s="29" t="s">
        <v>91</v>
      </c>
      <c r="G72" s="26">
        <v>3270</v>
      </c>
      <c r="H72" s="162"/>
      <c r="I72" s="26">
        <v>24135</v>
      </c>
      <c r="J72" s="43"/>
      <c r="K72" s="540" t="s">
        <v>530</v>
      </c>
      <c r="L72" s="535"/>
      <c r="M72" s="266">
        <v>24135</v>
      </c>
      <c r="O72" s="58"/>
    </row>
    <row r="73" spans="1:15" ht="21">
      <c r="A73" s="45"/>
      <c r="B73" s="26">
        <v>78200</v>
      </c>
      <c r="C73" s="260"/>
      <c r="D73" s="93" t="s">
        <v>537</v>
      </c>
      <c r="E73" s="228"/>
      <c r="F73" s="29"/>
      <c r="G73" s="26">
        <v>78200</v>
      </c>
      <c r="H73" s="162"/>
      <c r="I73" s="26"/>
      <c r="J73" s="37"/>
      <c r="K73" s="540" t="s">
        <v>536</v>
      </c>
      <c r="L73" s="535"/>
      <c r="M73" s="441"/>
      <c r="O73" s="58"/>
    </row>
    <row r="74" spans="1:15" ht="21">
      <c r="A74" s="45"/>
      <c r="B74" s="24">
        <v>37500</v>
      </c>
      <c r="C74" s="261"/>
      <c r="D74" s="262" t="s">
        <v>424</v>
      </c>
      <c r="E74" s="262"/>
      <c r="F74" s="263"/>
      <c r="G74" s="26">
        <v>0</v>
      </c>
      <c r="H74" s="162"/>
      <c r="I74" s="26">
        <f>I22</f>
        <v>37500</v>
      </c>
      <c r="J74" s="43"/>
      <c r="K74" s="83" t="s">
        <v>445</v>
      </c>
      <c r="L74" s="95"/>
      <c r="M74" s="441">
        <v>0</v>
      </c>
      <c r="O74" s="58"/>
    </row>
    <row r="75" spans="1:15" ht="21">
      <c r="A75" s="45"/>
      <c r="B75" s="36">
        <v>1530000</v>
      </c>
      <c r="C75" s="261"/>
      <c r="D75" s="438" t="s">
        <v>250</v>
      </c>
      <c r="E75" s="438"/>
      <c r="F75" s="263"/>
      <c r="G75" s="26">
        <v>1530000</v>
      </c>
      <c r="H75" s="178"/>
      <c r="I75" s="26">
        <v>274.43</v>
      </c>
      <c r="J75" s="60" t="s">
        <v>131</v>
      </c>
      <c r="K75" s="227" t="s">
        <v>209</v>
      </c>
      <c r="L75" s="26"/>
      <c r="M75" s="441">
        <v>274.43</v>
      </c>
      <c r="O75" s="58"/>
    </row>
    <row r="76" spans="1:13" ht="21">
      <c r="A76" s="45"/>
      <c r="B76" s="26">
        <v>343500</v>
      </c>
      <c r="C76" s="261"/>
      <c r="D76" s="438" t="s">
        <v>361</v>
      </c>
      <c r="E76" s="438"/>
      <c r="F76" s="263"/>
      <c r="G76" s="26">
        <v>343500</v>
      </c>
      <c r="H76" s="517"/>
      <c r="I76" s="26">
        <f>I24</f>
        <v>0</v>
      </c>
      <c r="J76" s="528"/>
      <c r="K76" s="518" t="s">
        <v>350</v>
      </c>
      <c r="L76" s="231"/>
      <c r="M76" s="441"/>
    </row>
    <row r="77" spans="1:13" ht="21">
      <c r="A77" s="45"/>
      <c r="B77" s="26">
        <f>B22+G77</f>
        <v>1268.1200000000001</v>
      </c>
      <c r="C77" s="261" t="s">
        <v>131</v>
      </c>
      <c r="D77" s="227" t="s">
        <v>209</v>
      </c>
      <c r="E77" s="262"/>
      <c r="F77" s="263" t="s">
        <v>219</v>
      </c>
      <c r="G77" s="26">
        <v>993.69</v>
      </c>
      <c r="H77" s="48"/>
      <c r="I77" s="26">
        <f>144250+10000</f>
        <v>154250</v>
      </c>
      <c r="J77" s="261"/>
      <c r="K77" s="519" t="s">
        <v>460</v>
      </c>
      <c r="L77" s="512"/>
      <c r="M77" s="441">
        <v>10000</v>
      </c>
    </row>
    <row r="78" spans="1:13" ht="19.5">
      <c r="A78" s="45"/>
      <c r="B78" s="26">
        <v>4626</v>
      </c>
      <c r="C78" s="437"/>
      <c r="D78" s="227" t="s">
        <v>538</v>
      </c>
      <c r="E78" s="262"/>
      <c r="F78" s="439"/>
      <c r="G78" s="440">
        <v>4626</v>
      </c>
      <c r="H78" s="49"/>
      <c r="I78" s="26">
        <f>I26+M78</f>
        <v>1971682</v>
      </c>
      <c r="J78" s="232" t="s">
        <v>133</v>
      </c>
      <c r="K78" s="232"/>
      <c r="L78" s="426" t="s">
        <v>216</v>
      </c>
      <c r="M78" s="265">
        <f>'มาตรฐาน 2 '!G56</f>
        <v>619300</v>
      </c>
    </row>
    <row r="79" spans="1:13" ht="20.25" thickBot="1">
      <c r="A79" s="45"/>
      <c r="B79" s="26">
        <v>11425</v>
      </c>
      <c r="C79" s="437"/>
      <c r="D79" s="227" t="s">
        <v>539</v>
      </c>
      <c r="E79" s="262"/>
      <c r="F79" s="439"/>
      <c r="G79" s="440">
        <v>11425</v>
      </c>
      <c r="H79" s="49"/>
      <c r="I79" s="53">
        <f>SUM(I67:I78)</f>
        <v>4765268.8100000005</v>
      </c>
      <c r="J79" s="9" t="s">
        <v>71</v>
      </c>
      <c r="K79" s="5"/>
      <c r="L79" s="424"/>
      <c r="M79" s="53">
        <f>SUM(M67:M78)</f>
        <v>2357577.58</v>
      </c>
    </row>
    <row r="80" spans="1:13" ht="21" thickBot="1" thickTop="1">
      <c r="A80" s="45"/>
      <c r="B80" s="26">
        <f>G80</f>
        <v>0</v>
      </c>
      <c r="C80" s="437"/>
      <c r="D80" s="438" t="s">
        <v>250</v>
      </c>
      <c r="E80" s="438"/>
      <c r="F80" s="439"/>
      <c r="G80" s="440">
        <v>0</v>
      </c>
      <c r="H80" s="49"/>
      <c r="I80" s="53">
        <f>B85-I79</f>
        <v>1721458.4399999995</v>
      </c>
      <c r="J80" s="54"/>
      <c r="K80" s="55" t="s">
        <v>72</v>
      </c>
      <c r="L80" s="56"/>
      <c r="M80" s="233">
        <f>G85-M79</f>
        <v>2010362.8099999996</v>
      </c>
    </row>
    <row r="81" spans="1:13" ht="20.25" thickTop="1">
      <c r="A81" s="45"/>
      <c r="B81" s="26">
        <f>G81</f>
        <v>0</v>
      </c>
      <c r="C81" s="438"/>
      <c r="D81" s="438" t="s">
        <v>361</v>
      </c>
      <c r="E81" s="438"/>
      <c r="F81" s="439"/>
      <c r="G81" s="26">
        <v>0</v>
      </c>
      <c r="H81" s="49"/>
      <c r="I81" s="233"/>
      <c r="J81" s="54"/>
      <c r="K81" s="57" t="s">
        <v>163</v>
      </c>
      <c r="L81" s="56"/>
      <c r="M81" s="26"/>
    </row>
    <row r="82" spans="1:13" ht="19.5">
      <c r="A82" s="49"/>
      <c r="B82" s="26">
        <v>2456</v>
      </c>
      <c r="C82" s="262"/>
      <c r="D82" s="262" t="s">
        <v>442</v>
      </c>
      <c r="E82" s="262"/>
      <c r="F82" s="263"/>
      <c r="G82" s="26">
        <f>'มาตรฐาน 1'!H62</f>
        <v>0</v>
      </c>
      <c r="H82" s="49"/>
      <c r="I82" s="52"/>
      <c r="J82" s="60"/>
      <c r="K82" s="61" t="s">
        <v>73</v>
      </c>
      <c r="L82" s="56"/>
      <c r="M82" s="234"/>
    </row>
    <row r="83" spans="1:13" ht="20.25" thickBot="1">
      <c r="A83" s="49"/>
      <c r="B83" s="40">
        <f>20000+20000</f>
        <v>40000</v>
      </c>
      <c r="C83" s="262"/>
      <c r="D83" s="262" t="s">
        <v>480</v>
      </c>
      <c r="E83" s="262"/>
      <c r="F83" s="263"/>
      <c r="G83" s="522">
        <v>20000</v>
      </c>
      <c r="H83" s="54"/>
      <c r="I83" s="33">
        <f>B60+I80</f>
        <v>9322750.23</v>
      </c>
      <c r="J83" s="698" t="s">
        <v>57</v>
      </c>
      <c r="K83" s="700"/>
      <c r="L83" s="699"/>
      <c r="M83" s="33">
        <f>SUM(G60+M80)</f>
        <v>9322750.23</v>
      </c>
    </row>
    <row r="84" spans="2:8" ht="19.5" thickTop="1">
      <c r="B84" s="537">
        <f>SUM(B69:B83)</f>
        <v>3473765.12</v>
      </c>
      <c r="C84" s="51"/>
      <c r="D84" s="51"/>
      <c r="E84" s="51"/>
      <c r="F84" s="252"/>
      <c r="G84" s="50">
        <f>SUM(G70:G83)</f>
        <v>2370344.69</v>
      </c>
      <c r="H84" s="54"/>
    </row>
    <row r="85" spans="2:8" ht="19.5" thickBot="1">
      <c r="B85" s="53">
        <f>B68+B84</f>
        <v>6486727.25</v>
      </c>
      <c r="C85" s="701" t="s">
        <v>134</v>
      </c>
      <c r="D85" s="702"/>
      <c r="E85" s="702"/>
      <c r="F85" s="703"/>
      <c r="G85" s="53">
        <f>G68+G84</f>
        <v>4367940.39</v>
      </c>
      <c r="H85" s="54"/>
    </row>
    <row r="86" spans="8:13" ht="24" thickTop="1">
      <c r="H86" s="54"/>
      <c r="M86" s="538">
        <f>I83-M83</f>
        <v>0</v>
      </c>
    </row>
    <row r="87" ht="18.75">
      <c r="A87" s="236"/>
    </row>
    <row r="89" ht="18.75">
      <c r="A89" s="54"/>
    </row>
    <row r="90" ht="18.75">
      <c r="A90" s="54"/>
    </row>
    <row r="92" spans="2:7" ht="18.75">
      <c r="B92" s="58"/>
      <c r="C92" s="58"/>
      <c r="D92" s="58"/>
      <c r="E92" s="58"/>
      <c r="F92" s="58"/>
      <c r="G92" s="58"/>
    </row>
    <row r="93" spans="2:7" ht="18.75">
      <c r="B93" s="229"/>
      <c r="C93" s="58"/>
      <c r="D93" s="37"/>
      <c r="E93" s="37"/>
      <c r="F93" s="59"/>
      <c r="G93" s="49"/>
    </row>
    <row r="102" spans="8:13" ht="18.75">
      <c r="H102" s="696" t="s">
        <v>58</v>
      </c>
      <c r="I102" s="697"/>
      <c r="J102" s="3"/>
      <c r="K102" s="4"/>
      <c r="L102" s="5" t="s">
        <v>62</v>
      </c>
      <c r="M102" s="6" t="s">
        <v>59</v>
      </c>
    </row>
    <row r="103" spans="8:13" ht="18.75">
      <c r="H103" s="9" t="s">
        <v>60</v>
      </c>
      <c r="I103" s="6" t="s">
        <v>61</v>
      </c>
      <c r="J103" s="698" t="s">
        <v>35</v>
      </c>
      <c r="K103" s="699"/>
      <c r="L103" s="12" t="s">
        <v>64</v>
      </c>
      <c r="M103" s="13" t="s">
        <v>61</v>
      </c>
    </row>
    <row r="104" spans="8:13" ht="18.75">
      <c r="H104" s="10" t="s">
        <v>63</v>
      </c>
      <c r="I104" s="15" t="s">
        <v>63</v>
      </c>
      <c r="J104" s="16"/>
      <c r="K104" s="17"/>
      <c r="L104" s="18"/>
      <c r="M104" s="15" t="s">
        <v>126</v>
      </c>
    </row>
    <row r="105" spans="8:13" ht="21">
      <c r="H105" s="230">
        <v>531720</v>
      </c>
      <c r="I105" s="21">
        <f aca="true" t="shared" si="4" ref="I105:I113">I55+M105</f>
        <v>178334</v>
      </c>
      <c r="J105" s="5" t="s">
        <v>69</v>
      </c>
      <c r="K105" s="22" t="s">
        <v>44</v>
      </c>
      <c r="L105" s="172">
        <v>510000</v>
      </c>
      <c r="M105" s="24">
        <f>'มาตรฐาน 2 '!G79</f>
        <v>167518</v>
      </c>
    </row>
    <row r="106" spans="1:13" ht="23.25" customHeight="1">
      <c r="A106" s="1" t="s">
        <v>122</v>
      </c>
      <c r="B106" s="2"/>
      <c r="C106" s="2"/>
      <c r="D106" s="2"/>
      <c r="E106" s="2"/>
      <c r="F106" s="2"/>
      <c r="G106" s="1" t="s">
        <v>440</v>
      </c>
      <c r="H106" s="25">
        <v>2571120</v>
      </c>
      <c r="I106" s="21">
        <f t="shared" si="4"/>
        <v>642780</v>
      </c>
      <c r="J106" s="27"/>
      <c r="K106" s="76" t="s">
        <v>207</v>
      </c>
      <c r="L106" s="97">
        <v>521000</v>
      </c>
      <c r="M106" s="24">
        <f>'มาตรฐาน 2 '!G80</f>
        <v>214260</v>
      </c>
    </row>
    <row r="107" spans="1:13" ht="21">
      <c r="A107" s="1" t="s">
        <v>123</v>
      </c>
      <c r="B107" s="1" t="s">
        <v>124</v>
      </c>
      <c r="C107" s="2"/>
      <c r="D107" s="2"/>
      <c r="E107" s="2"/>
      <c r="F107" s="2"/>
      <c r="G107" s="2"/>
      <c r="H107" s="25">
        <v>4880265</v>
      </c>
      <c r="I107" s="21">
        <f t="shared" si="4"/>
        <v>776680</v>
      </c>
      <c r="J107" s="27"/>
      <c r="K107" s="76" t="s">
        <v>208</v>
      </c>
      <c r="L107" s="97">
        <v>522000</v>
      </c>
      <c r="M107" s="24">
        <f>'มาตรฐาน 2 '!G81</f>
        <v>388340</v>
      </c>
    </row>
    <row r="108" spans="1:13" ht="21">
      <c r="A108" s="1"/>
      <c r="B108" s="1"/>
      <c r="C108" s="717" t="s">
        <v>125</v>
      </c>
      <c r="D108" s="717"/>
      <c r="E108" s="717"/>
      <c r="F108" s="14"/>
      <c r="G108" s="1"/>
      <c r="H108" s="25">
        <v>138840</v>
      </c>
      <c r="I108" s="21">
        <f t="shared" si="4"/>
        <v>37870</v>
      </c>
      <c r="J108" s="27"/>
      <c r="K108" s="44" t="s">
        <v>45</v>
      </c>
      <c r="L108" s="97">
        <v>220400</v>
      </c>
      <c r="M108" s="24">
        <f>'มาตรฐาน 2 '!G82</f>
        <v>12285</v>
      </c>
    </row>
    <row r="109" spans="1:13" ht="21">
      <c r="A109" s="1"/>
      <c r="B109" s="1"/>
      <c r="C109" s="1"/>
      <c r="D109" s="1"/>
      <c r="E109" s="1"/>
      <c r="F109" s="19" t="s">
        <v>127</v>
      </c>
      <c r="G109" s="20" t="s">
        <v>615</v>
      </c>
      <c r="H109" s="25">
        <v>2614380</v>
      </c>
      <c r="I109" s="21">
        <f t="shared" si="4"/>
        <v>396275</v>
      </c>
      <c r="J109" s="27"/>
      <c r="K109" s="44" t="s">
        <v>46</v>
      </c>
      <c r="L109" s="97">
        <v>220600</v>
      </c>
      <c r="M109" s="24">
        <f>'มาตรฐาน 2 '!G83</f>
        <v>191995</v>
      </c>
    </row>
    <row r="110" spans="1:13" ht="21">
      <c r="A110" s="704" t="s">
        <v>58</v>
      </c>
      <c r="B110" s="704"/>
      <c r="C110" s="705" t="s">
        <v>35</v>
      </c>
      <c r="D110" s="706"/>
      <c r="E110" s="707"/>
      <c r="F110" s="6" t="s">
        <v>62</v>
      </c>
      <c r="G110" s="6" t="s">
        <v>59</v>
      </c>
      <c r="H110" s="25">
        <v>728395</v>
      </c>
      <c r="I110" s="21">
        <f t="shared" si="4"/>
        <v>82069</v>
      </c>
      <c r="J110" s="27"/>
      <c r="K110" s="44" t="s">
        <v>48</v>
      </c>
      <c r="L110" s="97">
        <v>531000</v>
      </c>
      <c r="M110" s="24">
        <f>'มาตรฐาน 2 '!G84</f>
        <v>25650</v>
      </c>
    </row>
    <row r="111" spans="1:13" ht="21">
      <c r="A111" s="9" t="s">
        <v>60</v>
      </c>
      <c r="B111" s="6" t="s">
        <v>61</v>
      </c>
      <c r="C111" s="708"/>
      <c r="D111" s="709"/>
      <c r="E111" s="710"/>
      <c r="F111" s="13"/>
      <c r="G111" s="11" t="s">
        <v>61</v>
      </c>
      <c r="H111" s="25">
        <v>3664700</v>
      </c>
      <c r="I111" s="21">
        <f t="shared" si="4"/>
        <v>352677</v>
      </c>
      <c r="J111" s="27"/>
      <c r="K111" s="44" t="s">
        <v>52</v>
      </c>
      <c r="L111" s="97">
        <v>532000</v>
      </c>
      <c r="M111" s="24">
        <f>'มาตรฐาน 2 '!G85</f>
        <v>246927</v>
      </c>
    </row>
    <row r="112" spans="1:13" ht="21">
      <c r="A112" s="30" t="s">
        <v>63</v>
      </c>
      <c r="B112" s="15" t="s">
        <v>63</v>
      </c>
      <c r="C112" s="711"/>
      <c r="D112" s="712"/>
      <c r="E112" s="713"/>
      <c r="F112" s="13" t="s">
        <v>64</v>
      </c>
      <c r="G112" s="31" t="s">
        <v>63</v>
      </c>
      <c r="H112" s="25">
        <v>1811664</v>
      </c>
      <c r="I112" s="21">
        <f t="shared" si="4"/>
        <v>279115.42</v>
      </c>
      <c r="J112" s="27"/>
      <c r="K112" s="44" t="s">
        <v>50</v>
      </c>
      <c r="L112" s="97">
        <v>533000</v>
      </c>
      <c r="M112" s="24">
        <f>'มาตรฐาน 2 '!G86</f>
        <v>156270</v>
      </c>
    </row>
    <row r="113" spans="1:13" ht="21.75" thickBot="1">
      <c r="A113" s="32"/>
      <c r="B113" s="33">
        <v>7601291.79</v>
      </c>
      <c r="C113" s="714" t="s">
        <v>56</v>
      </c>
      <c r="D113" s="715"/>
      <c r="E113" s="716"/>
      <c r="F113" s="35"/>
      <c r="G113" s="33">
        <f>I83</f>
        <v>9322750.23</v>
      </c>
      <c r="H113" s="25">
        <v>268816</v>
      </c>
      <c r="I113" s="21">
        <f t="shared" si="4"/>
        <v>79697.83</v>
      </c>
      <c r="J113" s="27"/>
      <c r="K113" s="44" t="s">
        <v>47</v>
      </c>
      <c r="L113" s="97">
        <v>534000</v>
      </c>
      <c r="M113" s="24">
        <f>'มาตรฐาน 2 '!G87</f>
        <v>23775.87</v>
      </c>
    </row>
    <row r="114" spans="1:13" ht="21.75" thickTop="1">
      <c r="A114" s="36"/>
      <c r="B114" s="36"/>
      <c r="C114" s="34" t="s">
        <v>128</v>
      </c>
      <c r="D114" s="37"/>
      <c r="E114" s="37"/>
      <c r="F114" s="38"/>
      <c r="G114" s="36"/>
      <c r="H114" s="25">
        <v>1832000</v>
      </c>
      <c r="I114" s="21">
        <f>I64</f>
        <v>511800</v>
      </c>
      <c r="J114" s="27"/>
      <c r="K114" s="44" t="s">
        <v>49</v>
      </c>
      <c r="L114" s="97">
        <v>560000</v>
      </c>
      <c r="M114" s="24">
        <f>'มาตรฐาน 2 '!G88</f>
        <v>0</v>
      </c>
    </row>
    <row r="115" spans="1:13" ht="21">
      <c r="A115" s="40">
        <v>74017</v>
      </c>
      <c r="B115" s="40">
        <f>B62</f>
        <v>0</v>
      </c>
      <c r="C115" s="41" t="s">
        <v>65</v>
      </c>
      <c r="D115" s="37"/>
      <c r="E115" s="42"/>
      <c r="F115" s="28" t="s">
        <v>187</v>
      </c>
      <c r="G115" s="40">
        <f>มาตรฐาน3!L82</f>
        <v>0</v>
      </c>
      <c r="H115" s="25">
        <v>197600</v>
      </c>
      <c r="I115" s="21">
        <f>I65</f>
        <v>0</v>
      </c>
      <c r="J115" s="27"/>
      <c r="K115" s="44" t="s">
        <v>70</v>
      </c>
      <c r="L115" s="97">
        <v>541000</v>
      </c>
      <c r="M115" s="24">
        <f>'มาตรฐาน 2 '!G89</f>
        <v>0</v>
      </c>
    </row>
    <row r="116" spans="1:13" ht="21">
      <c r="A116" s="26">
        <v>22880</v>
      </c>
      <c r="B116" s="40">
        <f>B63</f>
        <v>19.4</v>
      </c>
      <c r="C116" s="43" t="s">
        <v>66</v>
      </c>
      <c r="D116" s="27"/>
      <c r="E116" s="44"/>
      <c r="F116" s="29" t="s">
        <v>188</v>
      </c>
      <c r="G116" s="40">
        <f>มาตรฐาน3!L83</f>
        <v>0</v>
      </c>
      <c r="H116" s="52">
        <v>3360500</v>
      </c>
      <c r="I116" s="21">
        <f>I66</f>
        <v>0</v>
      </c>
      <c r="J116" s="27"/>
      <c r="K116" s="44" t="s">
        <v>53</v>
      </c>
      <c r="L116" s="97">
        <v>542000</v>
      </c>
      <c r="M116" s="24">
        <f>'มาตรฐาน 2 '!G90</f>
        <v>0</v>
      </c>
    </row>
    <row r="117" spans="1:13" ht="19.5" thickBot="1">
      <c r="A117" s="26">
        <v>124248</v>
      </c>
      <c r="B117" s="40">
        <f>B64+G117</f>
        <v>38270.509999999995</v>
      </c>
      <c r="C117" s="43" t="s">
        <v>67</v>
      </c>
      <c r="D117" s="27"/>
      <c r="E117" s="44"/>
      <c r="F117" s="29" t="s">
        <v>189</v>
      </c>
      <c r="G117" s="40">
        <f>มาตรฐาน3!L84</f>
        <v>20735.76</v>
      </c>
      <c r="H117" s="33">
        <f>SUM(H105:H116)</f>
        <v>22600000</v>
      </c>
      <c r="I117" s="33">
        <f>SUM(I105:I116)</f>
        <v>3337298.25</v>
      </c>
      <c r="J117" s="7"/>
      <c r="K117" s="7"/>
      <c r="L117" s="23"/>
      <c r="M117" s="33">
        <f>SUM(M105:M116)</f>
        <v>1427020.87</v>
      </c>
    </row>
    <row r="118" spans="1:13" ht="20.25" thickTop="1">
      <c r="A118" s="26">
        <v>61167</v>
      </c>
      <c r="B118" s="40">
        <f>B65</f>
        <v>0</v>
      </c>
      <c r="C118" s="43" t="s">
        <v>129</v>
      </c>
      <c r="D118" s="27"/>
      <c r="E118" s="44"/>
      <c r="F118" s="29" t="s">
        <v>190</v>
      </c>
      <c r="G118" s="40">
        <f>มาตรฐาน3!L85</f>
        <v>0</v>
      </c>
      <c r="I118" s="26">
        <v>0</v>
      </c>
      <c r="J118" s="264"/>
      <c r="K118" s="27" t="s">
        <v>176</v>
      </c>
      <c r="L118" s="263" t="s">
        <v>221</v>
      </c>
      <c r="M118" s="231">
        <v>0</v>
      </c>
    </row>
    <row r="119" spans="1:13" ht="19.5">
      <c r="A119" s="26">
        <v>14317688</v>
      </c>
      <c r="B119" s="40">
        <f>B66+G119</f>
        <v>2548386.5200000005</v>
      </c>
      <c r="C119" s="43" t="s">
        <v>130</v>
      </c>
      <c r="D119" s="27"/>
      <c r="E119" s="44"/>
      <c r="F119" s="29" t="s">
        <v>191</v>
      </c>
      <c r="G119" s="40">
        <f>มาตรฐาน3!L86</f>
        <v>304623.54</v>
      </c>
      <c r="I119" s="26">
        <f>I69</f>
        <v>533800</v>
      </c>
      <c r="J119" s="264"/>
      <c r="K119" s="27" t="s">
        <v>185</v>
      </c>
      <c r="L119" s="263" t="s">
        <v>221</v>
      </c>
      <c r="M119" s="231">
        <v>0</v>
      </c>
    </row>
    <row r="120" spans="1:13" ht="19.5">
      <c r="A120" s="26">
        <v>8000000</v>
      </c>
      <c r="B120" s="40">
        <f>B67+G120</f>
        <v>751645</v>
      </c>
      <c r="C120" s="27" t="s">
        <v>68</v>
      </c>
      <c r="D120" s="27"/>
      <c r="E120" s="44"/>
      <c r="F120" s="29" t="s">
        <v>192</v>
      </c>
      <c r="G120" s="40">
        <v>0</v>
      </c>
      <c r="H120" s="47"/>
      <c r="I120" s="26">
        <f>I70+M120</f>
        <v>132282</v>
      </c>
      <c r="J120" s="39" t="s">
        <v>90</v>
      </c>
      <c r="K120" s="44"/>
      <c r="L120" s="539" t="s">
        <v>215</v>
      </c>
      <c r="M120" s="231">
        <f>'มาตรฐาน 2 '!G91</f>
        <v>112872</v>
      </c>
    </row>
    <row r="121" spans="1:15" ht="21.75" thickBot="1">
      <c r="A121" s="33">
        <f>SUM(A115:A120)</f>
        <v>22600000</v>
      </c>
      <c r="B121" s="33">
        <f>SUM(B115:B120)</f>
        <v>3338321.4300000006</v>
      </c>
      <c r="C121" s="43"/>
      <c r="D121" s="27"/>
      <c r="E121" s="44"/>
      <c r="F121" s="46"/>
      <c r="G121" s="33">
        <f>SUM(G115:G120)</f>
        <v>325359.3</v>
      </c>
      <c r="H121" s="48"/>
      <c r="I121" s="26">
        <f>I71+M121</f>
        <v>215910</v>
      </c>
      <c r="J121" s="527" t="s">
        <v>616</v>
      </c>
      <c r="K121" s="540" t="s">
        <v>529</v>
      </c>
      <c r="L121" s="504">
        <v>441002</v>
      </c>
      <c r="M121" s="266">
        <f>'มาตรฐาน 2 '!G95</f>
        <v>101970</v>
      </c>
      <c r="O121" s="427"/>
    </row>
    <row r="122" spans="1:15" ht="21.75" thickTop="1">
      <c r="A122" s="603"/>
      <c r="B122" s="602">
        <v>1043190</v>
      </c>
      <c r="C122" s="43" t="s">
        <v>686</v>
      </c>
      <c r="D122" s="27"/>
      <c r="E122" s="44"/>
      <c r="F122" s="29"/>
      <c r="G122" s="233"/>
      <c r="H122" s="162"/>
      <c r="I122" s="26">
        <f>I72</f>
        <v>24135</v>
      </c>
      <c r="J122" s="43"/>
      <c r="K122" s="540" t="s">
        <v>530</v>
      </c>
      <c r="L122" s="573">
        <v>441002</v>
      </c>
      <c r="M122" s="266">
        <v>0</v>
      </c>
      <c r="O122" s="58"/>
    </row>
    <row r="123" spans="1:15" ht="21">
      <c r="A123" s="600"/>
      <c r="B123" s="26">
        <v>2485620</v>
      </c>
      <c r="C123" s="259" t="s">
        <v>684</v>
      </c>
      <c r="D123" s="37"/>
      <c r="E123" s="37"/>
      <c r="F123" s="29"/>
      <c r="G123" s="26">
        <v>2485620</v>
      </c>
      <c r="H123" s="162"/>
      <c r="I123" s="26">
        <f>I73</f>
        <v>0</v>
      </c>
      <c r="J123" s="37"/>
      <c r="K123" s="540" t="s">
        <v>536</v>
      </c>
      <c r="L123" s="504">
        <v>441002</v>
      </c>
      <c r="M123" s="441"/>
      <c r="O123" s="58"/>
    </row>
    <row r="124" spans="1:15" ht="21">
      <c r="A124" s="45"/>
      <c r="B124" s="36">
        <f>B70</f>
        <v>312930</v>
      </c>
      <c r="C124" s="43" t="s">
        <v>545</v>
      </c>
      <c r="D124" s="93" t="s">
        <v>233</v>
      </c>
      <c r="E124" s="228"/>
      <c r="F124" s="29" t="s">
        <v>661</v>
      </c>
      <c r="G124" s="26">
        <v>0</v>
      </c>
      <c r="H124" s="162"/>
      <c r="I124" s="26">
        <f>I74</f>
        <v>37500</v>
      </c>
      <c r="J124" s="43"/>
      <c r="K124" s="83" t="s">
        <v>445</v>
      </c>
      <c r="L124" s="573">
        <v>441002</v>
      </c>
      <c r="M124" s="441">
        <v>0</v>
      </c>
      <c r="O124" s="58"/>
    </row>
    <row r="125" spans="1:17" ht="21">
      <c r="A125" s="45"/>
      <c r="B125" s="26">
        <f>B71</f>
        <v>65400</v>
      </c>
      <c r="C125" s="43"/>
      <c r="D125" s="93" t="s">
        <v>234</v>
      </c>
      <c r="E125" s="228"/>
      <c r="F125" s="29" t="s">
        <v>661</v>
      </c>
      <c r="G125" s="26">
        <f>มาตรฐาน3!H115</f>
        <v>0</v>
      </c>
      <c r="H125" s="178"/>
      <c r="I125" s="26">
        <v>502400</v>
      </c>
      <c r="J125" s="43"/>
      <c r="K125" s="84" t="s">
        <v>606</v>
      </c>
      <c r="L125" s="504">
        <v>441002</v>
      </c>
      <c r="M125" s="26">
        <v>502400</v>
      </c>
      <c r="O125" s="58"/>
      <c r="Q125" s="574"/>
    </row>
    <row r="126" spans="1:13" ht="21">
      <c r="A126" s="45"/>
      <c r="B126" s="26">
        <f>B72</f>
        <v>3270</v>
      </c>
      <c r="C126" s="260"/>
      <c r="D126" s="93" t="s">
        <v>231</v>
      </c>
      <c r="E126" s="228"/>
      <c r="F126" s="29" t="s">
        <v>661</v>
      </c>
      <c r="G126" s="26">
        <v>0</v>
      </c>
      <c r="H126" s="517"/>
      <c r="I126" s="26">
        <v>111500</v>
      </c>
      <c r="J126" s="259"/>
      <c r="K126" s="84" t="s">
        <v>607</v>
      </c>
      <c r="L126" s="573">
        <v>441002</v>
      </c>
      <c r="M126" s="26">
        <v>111500</v>
      </c>
    </row>
    <row r="127" spans="1:13" ht="21">
      <c r="A127" s="45"/>
      <c r="B127" s="26">
        <f>B73</f>
        <v>78200</v>
      </c>
      <c r="C127" s="260"/>
      <c r="D127" s="93" t="s">
        <v>537</v>
      </c>
      <c r="E127" s="228"/>
      <c r="F127" s="29" t="s">
        <v>661</v>
      </c>
      <c r="G127" s="26">
        <v>0</v>
      </c>
      <c r="H127" s="48"/>
      <c r="I127" s="26">
        <v>1500</v>
      </c>
      <c r="J127" s="259"/>
      <c r="K127" s="84" t="s">
        <v>608</v>
      </c>
      <c r="L127" s="504">
        <v>431022</v>
      </c>
      <c r="M127" s="26">
        <v>1500</v>
      </c>
    </row>
    <row r="128" spans="1:13" ht="21">
      <c r="A128" s="45"/>
      <c r="B128" s="26">
        <f>B74</f>
        <v>37500</v>
      </c>
      <c r="C128" s="261"/>
      <c r="D128" s="262" t="s">
        <v>424</v>
      </c>
      <c r="E128" s="262"/>
      <c r="F128" s="29" t="s">
        <v>661</v>
      </c>
      <c r="G128" s="26">
        <v>0</v>
      </c>
      <c r="H128" s="49"/>
      <c r="I128" s="26">
        <f>I75+M128</f>
        <v>1268.1200000000001</v>
      </c>
      <c r="J128" s="261" t="s">
        <v>131</v>
      </c>
      <c r="K128" s="227" t="s">
        <v>209</v>
      </c>
      <c r="L128" s="575">
        <v>230102</v>
      </c>
      <c r="M128" s="441">
        <f>'มาตรฐาน 2 '!G93</f>
        <v>993.69</v>
      </c>
    </row>
    <row r="129" spans="1:13" ht="21">
      <c r="A129" s="45"/>
      <c r="B129" s="36">
        <f>1530000+G129</f>
        <v>2038400</v>
      </c>
      <c r="C129" s="261"/>
      <c r="D129" s="438" t="s">
        <v>250</v>
      </c>
      <c r="E129" s="438"/>
      <c r="F129" s="29" t="s">
        <v>661</v>
      </c>
      <c r="G129" s="26">
        <v>508400</v>
      </c>
      <c r="H129" s="49"/>
      <c r="I129" s="26">
        <f>I76</f>
        <v>0</v>
      </c>
      <c r="J129" s="528"/>
      <c r="K129" s="518" t="s">
        <v>350</v>
      </c>
      <c r="L129" s="576"/>
      <c r="M129" s="441"/>
    </row>
    <row r="130" spans="1:13" ht="21">
      <c r="A130" s="45"/>
      <c r="B130" s="26">
        <f>343500+G130</f>
        <v>732800</v>
      </c>
      <c r="C130" s="261"/>
      <c r="D130" s="438" t="s">
        <v>361</v>
      </c>
      <c r="E130" s="438"/>
      <c r="F130" s="29" t="s">
        <v>661</v>
      </c>
      <c r="G130" s="26">
        <v>389300</v>
      </c>
      <c r="H130" s="49"/>
      <c r="I130" s="26">
        <f>I77+M130</f>
        <v>160370</v>
      </c>
      <c r="J130" s="261"/>
      <c r="K130" s="519" t="s">
        <v>460</v>
      </c>
      <c r="L130" s="577">
        <v>230109</v>
      </c>
      <c r="M130" s="441">
        <f>'มาตรฐาน 2 '!G94</f>
        <v>6120</v>
      </c>
    </row>
    <row r="131" spans="1:13" ht="21">
      <c r="A131" s="45"/>
      <c r="B131" s="26">
        <f>B77+G131</f>
        <v>3822.51</v>
      </c>
      <c r="C131" s="261" t="s">
        <v>131</v>
      </c>
      <c r="D131" s="227" t="s">
        <v>209</v>
      </c>
      <c r="E131" s="262"/>
      <c r="F131" s="263" t="s">
        <v>219</v>
      </c>
      <c r="G131" s="26">
        <f>'มาตรฐาน 2 '!H99</f>
        <v>2554.39</v>
      </c>
      <c r="H131" s="45"/>
      <c r="I131" s="266">
        <v>4626</v>
      </c>
      <c r="J131" s="560"/>
      <c r="K131" s="84" t="s">
        <v>526</v>
      </c>
      <c r="L131" s="97"/>
      <c r="M131" s="266">
        <v>4626</v>
      </c>
    </row>
    <row r="132" spans="1:13" ht="21">
      <c r="A132" s="45"/>
      <c r="B132" s="26">
        <f>B78+G132</f>
        <v>9882</v>
      </c>
      <c r="C132" s="437"/>
      <c r="D132" s="227" t="s">
        <v>538</v>
      </c>
      <c r="E132" s="262"/>
      <c r="F132" s="439"/>
      <c r="G132" s="440">
        <f>'มาตรฐาน 2 '!H100</f>
        <v>5256</v>
      </c>
      <c r="H132" s="45"/>
      <c r="I132" s="266">
        <v>11425</v>
      </c>
      <c r="J132" s="560"/>
      <c r="K132" s="84" t="s">
        <v>525</v>
      </c>
      <c r="L132" s="97">
        <v>230115</v>
      </c>
      <c r="M132" s="266">
        <v>11425</v>
      </c>
    </row>
    <row r="133" spans="1:13" ht="21">
      <c r="A133" s="45"/>
      <c r="B133" s="26">
        <f>B79+G133</f>
        <v>22236</v>
      </c>
      <c r="C133" s="437"/>
      <c r="D133" s="227" t="s">
        <v>539</v>
      </c>
      <c r="E133" s="262"/>
      <c r="F133" s="439"/>
      <c r="G133" s="440">
        <v>10811</v>
      </c>
      <c r="H133" s="45"/>
      <c r="I133" s="266">
        <v>1207</v>
      </c>
      <c r="J133" s="560"/>
      <c r="K133" s="84" t="s">
        <v>609</v>
      </c>
      <c r="L133" s="97"/>
      <c r="M133" s="562">
        <v>1207</v>
      </c>
    </row>
    <row r="134" spans="1:13" ht="21">
      <c r="A134" s="45"/>
      <c r="B134" s="26">
        <f>B80</f>
        <v>0</v>
      </c>
      <c r="C134" s="437"/>
      <c r="D134" s="438" t="s">
        <v>250</v>
      </c>
      <c r="E134" s="438"/>
      <c r="F134" s="439"/>
      <c r="G134" s="440">
        <v>0</v>
      </c>
      <c r="H134" s="45"/>
      <c r="I134" s="231">
        <f>I78+M134</f>
        <v>1995817</v>
      </c>
      <c r="J134" s="232" t="s">
        <v>133</v>
      </c>
      <c r="K134" s="232"/>
      <c r="L134" s="426" t="s">
        <v>216</v>
      </c>
      <c r="M134" s="561">
        <f>'มาตรฐาน 2 '!G92</f>
        <v>24135</v>
      </c>
    </row>
    <row r="135" spans="1:13" ht="20.25" thickBot="1">
      <c r="A135" s="45"/>
      <c r="B135" s="26">
        <f>B81</f>
        <v>0</v>
      </c>
      <c r="C135" s="438"/>
      <c r="D135" s="438" t="s">
        <v>361</v>
      </c>
      <c r="E135" s="438"/>
      <c r="F135" s="439"/>
      <c r="G135" s="26">
        <v>0</v>
      </c>
      <c r="H135" s="54"/>
      <c r="I135" s="53">
        <f>SUM(I117:I134)</f>
        <v>7071038.37</v>
      </c>
      <c r="J135" s="9" t="s">
        <v>71</v>
      </c>
      <c r="K135" s="5"/>
      <c r="L135" s="424"/>
      <c r="M135" s="53">
        <f>SUM(M117:M134)</f>
        <v>2305769.56</v>
      </c>
    </row>
    <row r="136" spans="1:13" ht="20.25" thickTop="1">
      <c r="A136" s="49"/>
      <c r="B136" s="26">
        <f>B82</f>
        <v>2456</v>
      </c>
      <c r="C136" s="262"/>
      <c r="D136" s="262" t="s">
        <v>442</v>
      </c>
      <c r="E136" s="262"/>
      <c r="F136" s="263"/>
      <c r="G136" s="26">
        <f>'มาตรฐาน 1'!H112</f>
        <v>0</v>
      </c>
      <c r="H136" s="54"/>
      <c r="I136" s="233"/>
      <c r="J136" s="12"/>
      <c r="K136" s="12"/>
      <c r="L136" s="12"/>
      <c r="M136" s="233"/>
    </row>
    <row r="137" spans="1:13" ht="19.5">
      <c r="A137" s="49"/>
      <c r="B137" s="26">
        <f>B83</f>
        <v>40000</v>
      </c>
      <c r="C137" s="262"/>
      <c r="D137" s="262" t="s">
        <v>480</v>
      </c>
      <c r="E137" s="231"/>
      <c r="F137" s="539"/>
      <c r="G137" s="26">
        <v>0</v>
      </c>
      <c r="H137" s="54"/>
      <c r="I137" s="559">
        <f>B141-I135</f>
        <v>3144054.570000001</v>
      </c>
      <c r="J137" s="54"/>
      <c r="K137" s="55" t="s">
        <v>72</v>
      </c>
      <c r="L137" s="56"/>
      <c r="M137" s="233">
        <f>G141-M135</f>
        <v>1422596.13</v>
      </c>
    </row>
    <row r="138" spans="1:13" ht="21">
      <c r="A138" s="49"/>
      <c r="B138" s="40">
        <v>665</v>
      </c>
      <c r="C138" s="49"/>
      <c r="D138" s="83" t="s">
        <v>613</v>
      </c>
      <c r="E138" s="84"/>
      <c r="F138" s="83"/>
      <c r="G138" s="36">
        <v>665</v>
      </c>
      <c r="I138" s="559"/>
      <c r="J138" s="54"/>
      <c r="K138" s="57" t="s">
        <v>163</v>
      </c>
      <c r="L138" s="56"/>
      <c r="M138" s="26"/>
    </row>
    <row r="139" spans="1:13" ht="21">
      <c r="A139" s="49"/>
      <c r="B139" s="40">
        <v>400</v>
      </c>
      <c r="C139" s="261"/>
      <c r="D139" s="83" t="s">
        <v>614</v>
      </c>
      <c r="E139" s="84"/>
      <c r="F139" s="83"/>
      <c r="G139" s="26">
        <v>400</v>
      </c>
      <c r="I139" s="52"/>
      <c r="J139" s="60"/>
      <c r="K139" s="61" t="s">
        <v>73</v>
      </c>
      <c r="L139" s="56"/>
      <c r="M139" s="234"/>
    </row>
    <row r="140" spans="2:13" ht="19.5" thickBot="1">
      <c r="B140" s="537">
        <f>SUM(B122:B139)</f>
        <v>6876771.51</v>
      </c>
      <c r="C140" s="51"/>
      <c r="D140" s="51"/>
      <c r="E140" s="51"/>
      <c r="F140" s="252"/>
      <c r="G140" s="537">
        <f>SUM(G122:G139)</f>
        <v>3403006.39</v>
      </c>
      <c r="I140" s="33">
        <f>B113+I137</f>
        <v>10745346.360000001</v>
      </c>
      <c r="J140" s="698" t="s">
        <v>57</v>
      </c>
      <c r="K140" s="700"/>
      <c r="L140" s="699"/>
      <c r="M140" s="33">
        <f>SUM(G113+M137)</f>
        <v>10745346.36</v>
      </c>
    </row>
    <row r="141" spans="2:7" ht="20.25" thickBot="1" thickTop="1">
      <c r="B141" s="53">
        <f>B121+B140</f>
        <v>10215092.940000001</v>
      </c>
      <c r="C141" s="701" t="s">
        <v>134</v>
      </c>
      <c r="D141" s="702"/>
      <c r="E141" s="702"/>
      <c r="F141" s="703"/>
      <c r="G141" s="53">
        <f>G121+G140</f>
        <v>3728365.69</v>
      </c>
    </row>
    <row r="142" ht="19.5" thickTop="1"/>
    <row r="143" spans="1:13" ht="23.25">
      <c r="A143" s="236"/>
      <c r="M143" s="538">
        <f>I140-M140</f>
        <v>0</v>
      </c>
    </row>
    <row r="145" ht="18.75">
      <c r="A145" s="54"/>
    </row>
    <row r="146" ht="18.75">
      <c r="A146" s="54"/>
    </row>
    <row r="152" spans="1:13" ht="21">
      <c r="A152" s="1" t="s">
        <v>122</v>
      </c>
      <c r="B152" s="2"/>
      <c r="C152" s="2"/>
      <c r="D152" s="2"/>
      <c r="E152" s="2"/>
      <c r="F152" s="2"/>
      <c r="G152" s="1" t="s">
        <v>440</v>
      </c>
      <c r="H152" s="696" t="s">
        <v>58</v>
      </c>
      <c r="I152" s="697"/>
      <c r="J152" s="3"/>
      <c r="K152" s="4"/>
      <c r="L152" s="5" t="s">
        <v>62</v>
      </c>
      <c r="M152" s="6" t="s">
        <v>59</v>
      </c>
    </row>
    <row r="153" spans="1:13" ht="21">
      <c r="A153" s="1" t="s">
        <v>123</v>
      </c>
      <c r="B153" s="1" t="s">
        <v>124</v>
      </c>
      <c r="C153" s="2"/>
      <c r="D153" s="2"/>
      <c r="E153" s="2"/>
      <c r="F153" s="2"/>
      <c r="G153" s="2"/>
      <c r="H153" s="9" t="s">
        <v>60</v>
      </c>
      <c r="I153" s="6" t="s">
        <v>61</v>
      </c>
      <c r="J153" s="698" t="s">
        <v>35</v>
      </c>
      <c r="K153" s="699"/>
      <c r="L153" s="12" t="s">
        <v>64</v>
      </c>
      <c r="M153" s="13" t="s">
        <v>61</v>
      </c>
    </row>
    <row r="154" spans="1:13" ht="21">
      <c r="A154" s="1"/>
      <c r="B154" s="1"/>
      <c r="C154" s="585" t="s">
        <v>125</v>
      </c>
      <c r="D154" s="585"/>
      <c r="E154" s="585"/>
      <c r="F154" s="14"/>
      <c r="G154" s="1"/>
      <c r="H154" s="10" t="s">
        <v>63</v>
      </c>
      <c r="I154" s="15" t="s">
        <v>63</v>
      </c>
      <c r="J154" s="16"/>
      <c r="K154" s="17"/>
      <c r="L154" s="18"/>
      <c r="M154" s="15" t="s">
        <v>126</v>
      </c>
    </row>
    <row r="155" spans="1:13" ht="21">
      <c r="A155" s="1"/>
      <c r="B155" s="1"/>
      <c r="C155" s="1"/>
      <c r="D155" s="1"/>
      <c r="E155" s="1"/>
      <c r="F155" s="19" t="s">
        <v>127</v>
      </c>
      <c r="G155" s="20" t="s">
        <v>681</v>
      </c>
      <c r="H155" s="230">
        <v>531720</v>
      </c>
      <c r="I155" s="21">
        <f aca="true" t="shared" si="5" ref="I155:I163">I105+M155</f>
        <v>262444.08999999997</v>
      </c>
      <c r="J155" s="5" t="s">
        <v>69</v>
      </c>
      <c r="K155" s="22" t="s">
        <v>44</v>
      </c>
      <c r="L155" s="172">
        <v>510000</v>
      </c>
      <c r="M155" s="24">
        <f>'มาตรฐาน 2 '!G116</f>
        <v>84110.09</v>
      </c>
    </row>
    <row r="156" spans="1:13" ht="23.25" customHeight="1">
      <c r="A156" s="586" t="s">
        <v>58</v>
      </c>
      <c r="B156" s="586"/>
      <c r="C156" s="587" t="s">
        <v>35</v>
      </c>
      <c r="D156" s="588"/>
      <c r="E156" s="589"/>
      <c r="F156" s="6" t="s">
        <v>62</v>
      </c>
      <c r="G156" s="6" t="s">
        <v>59</v>
      </c>
      <c r="H156" s="25">
        <v>2571120</v>
      </c>
      <c r="I156" s="21">
        <f t="shared" si="5"/>
        <v>857040</v>
      </c>
      <c r="J156" s="27"/>
      <c r="K156" s="76" t="s">
        <v>207</v>
      </c>
      <c r="L156" s="97">
        <v>521000</v>
      </c>
      <c r="M156" s="24">
        <f>'มาตรฐาน 2 '!G117</f>
        <v>214260</v>
      </c>
    </row>
    <row r="157" spans="1:13" ht="21">
      <c r="A157" s="9" t="s">
        <v>60</v>
      </c>
      <c r="B157" s="6" t="s">
        <v>61</v>
      </c>
      <c r="C157" s="590"/>
      <c r="D157" s="591"/>
      <c r="E157" s="592"/>
      <c r="F157" s="13"/>
      <c r="G157" s="11" t="s">
        <v>61</v>
      </c>
      <c r="H157" s="25">
        <v>4880265</v>
      </c>
      <c r="I157" s="21">
        <f t="shared" si="5"/>
        <v>1165020</v>
      </c>
      <c r="J157" s="27"/>
      <c r="K157" s="76" t="s">
        <v>208</v>
      </c>
      <c r="L157" s="97">
        <v>522000</v>
      </c>
      <c r="M157" s="24">
        <f>'มาตรฐาน 2 '!G118</f>
        <v>388340</v>
      </c>
    </row>
    <row r="158" spans="1:13" ht="21">
      <c r="A158" s="30" t="s">
        <v>63</v>
      </c>
      <c r="B158" s="15" t="s">
        <v>63</v>
      </c>
      <c r="C158" s="593"/>
      <c r="D158" s="594"/>
      <c r="E158" s="595"/>
      <c r="F158" s="13" t="s">
        <v>64</v>
      </c>
      <c r="G158" s="31" t="s">
        <v>63</v>
      </c>
      <c r="H158" s="25">
        <v>138840</v>
      </c>
      <c r="I158" s="21">
        <f t="shared" si="5"/>
        <v>50155</v>
      </c>
      <c r="J158" s="27"/>
      <c r="K158" s="44" t="s">
        <v>45</v>
      </c>
      <c r="L158" s="97">
        <v>220400</v>
      </c>
      <c r="M158" s="24">
        <f>'มาตรฐาน 2 '!G119</f>
        <v>12285</v>
      </c>
    </row>
    <row r="159" spans="1:13" ht="21.75" thickBot="1">
      <c r="A159" s="32"/>
      <c r="B159" s="33">
        <v>7601291.79</v>
      </c>
      <c r="C159" s="9" t="s">
        <v>56</v>
      </c>
      <c r="D159" s="5"/>
      <c r="E159" s="424"/>
      <c r="F159" s="35"/>
      <c r="G159" s="33">
        <f>I140</f>
        <v>10745346.360000001</v>
      </c>
      <c r="H159" s="25">
        <v>2614380</v>
      </c>
      <c r="I159" s="21">
        <f t="shared" si="5"/>
        <v>588270</v>
      </c>
      <c r="J159" s="27"/>
      <c r="K159" s="44" t="s">
        <v>46</v>
      </c>
      <c r="L159" s="97">
        <v>220600</v>
      </c>
      <c r="M159" s="24">
        <f>'มาตรฐาน 2 '!G120</f>
        <v>191995</v>
      </c>
    </row>
    <row r="160" spans="1:13" ht="21.75" thickTop="1">
      <c r="A160" s="36"/>
      <c r="B160" s="36"/>
      <c r="C160" s="34" t="s">
        <v>128</v>
      </c>
      <c r="D160" s="37"/>
      <c r="E160" s="37"/>
      <c r="F160" s="38"/>
      <c r="G160" s="36"/>
      <c r="H160" s="25">
        <v>728395</v>
      </c>
      <c r="I160" s="21">
        <f t="shared" si="5"/>
        <v>107719</v>
      </c>
      <c r="J160" s="27"/>
      <c r="K160" s="44" t="s">
        <v>48</v>
      </c>
      <c r="L160" s="97">
        <v>531000</v>
      </c>
      <c r="M160" s="24">
        <f>'มาตรฐาน 2 '!G121</f>
        <v>25650</v>
      </c>
    </row>
    <row r="161" spans="1:13" ht="21">
      <c r="A161" s="40">
        <v>74017</v>
      </c>
      <c r="B161" s="40">
        <f aca="true" t="shared" si="6" ref="B161:B166">B115+G161</f>
        <v>14720</v>
      </c>
      <c r="C161" s="41" t="s">
        <v>65</v>
      </c>
      <c r="D161" s="37"/>
      <c r="E161" s="42"/>
      <c r="F161" s="28" t="s">
        <v>187</v>
      </c>
      <c r="G161" s="40">
        <f>มาตรฐาน3!L120</f>
        <v>14720</v>
      </c>
      <c r="H161" s="25">
        <v>3664700</v>
      </c>
      <c r="I161" s="21">
        <f t="shared" si="5"/>
        <v>359737</v>
      </c>
      <c r="J161" s="27"/>
      <c r="K161" s="44" t="s">
        <v>52</v>
      </c>
      <c r="L161" s="97">
        <v>532000</v>
      </c>
      <c r="M161" s="24">
        <f>'มาตรฐาน 2 '!G122</f>
        <v>7060</v>
      </c>
    </row>
    <row r="162" spans="1:13" ht="21">
      <c r="A162" s="26">
        <v>22880</v>
      </c>
      <c r="B162" s="40">
        <f t="shared" si="6"/>
        <v>14059.4</v>
      </c>
      <c r="C162" s="43" t="s">
        <v>66</v>
      </c>
      <c r="D162" s="27"/>
      <c r="E162" s="44"/>
      <c r="F162" s="29" t="s">
        <v>188</v>
      </c>
      <c r="G162" s="40">
        <f>มาตรฐาน3!L121</f>
        <v>14040</v>
      </c>
      <c r="H162" s="25">
        <v>1811664</v>
      </c>
      <c r="I162" s="21">
        <f t="shared" si="5"/>
        <v>334713.42</v>
      </c>
      <c r="J162" s="27"/>
      <c r="K162" s="44" t="s">
        <v>50</v>
      </c>
      <c r="L162" s="97">
        <v>533000</v>
      </c>
      <c r="M162" s="24">
        <f>'มาตรฐาน 2 '!G123</f>
        <v>55598</v>
      </c>
    </row>
    <row r="163" spans="1:13" ht="21">
      <c r="A163" s="26">
        <v>124248</v>
      </c>
      <c r="B163" s="40">
        <f t="shared" si="6"/>
        <v>38870.509999999995</v>
      </c>
      <c r="C163" s="43" t="s">
        <v>67</v>
      </c>
      <c r="D163" s="27"/>
      <c r="E163" s="44"/>
      <c r="F163" s="29" t="s">
        <v>189</v>
      </c>
      <c r="G163" s="40">
        <f>มาตรฐาน3!L122</f>
        <v>600</v>
      </c>
      <c r="H163" s="25">
        <v>268816</v>
      </c>
      <c r="I163" s="21">
        <f t="shared" si="5"/>
        <v>99596.45</v>
      </c>
      <c r="J163" s="27"/>
      <c r="K163" s="44" t="s">
        <v>47</v>
      </c>
      <c r="L163" s="97">
        <v>534000</v>
      </c>
      <c r="M163" s="24">
        <f>'มาตรฐาน 2 '!G124</f>
        <v>19898.62</v>
      </c>
    </row>
    <row r="164" spans="1:13" ht="21">
      <c r="A164" s="26">
        <v>61167</v>
      </c>
      <c r="B164" s="40">
        <f t="shared" si="6"/>
        <v>10</v>
      </c>
      <c r="C164" s="43" t="s">
        <v>129</v>
      </c>
      <c r="D164" s="27"/>
      <c r="E164" s="44"/>
      <c r="F164" s="29" t="s">
        <v>190</v>
      </c>
      <c r="G164" s="40">
        <f>มาตรฐาน3!L123</f>
        <v>10</v>
      </c>
      <c r="H164" s="25">
        <v>1832000</v>
      </c>
      <c r="I164" s="21">
        <f>I114</f>
        <v>511800</v>
      </c>
      <c r="J164" s="27"/>
      <c r="K164" s="44" t="s">
        <v>49</v>
      </c>
      <c r="L164" s="97">
        <v>560000</v>
      </c>
      <c r="M164" s="24">
        <f>'มาตรฐาน 2 '!G125</f>
        <v>0</v>
      </c>
    </row>
    <row r="165" spans="1:13" ht="21">
      <c r="A165" s="26">
        <v>14317688</v>
      </c>
      <c r="B165" s="40">
        <f t="shared" si="6"/>
        <v>3627206.6000000006</v>
      </c>
      <c r="C165" s="43" t="s">
        <v>130</v>
      </c>
      <c r="D165" s="27"/>
      <c r="E165" s="44"/>
      <c r="F165" s="29" t="s">
        <v>191</v>
      </c>
      <c r="G165" s="40">
        <f>มาตรฐาน3!L124</f>
        <v>1078820.0799999998</v>
      </c>
      <c r="H165" s="25">
        <v>197600</v>
      </c>
      <c r="I165" s="21">
        <f>I115</f>
        <v>0</v>
      </c>
      <c r="J165" s="27"/>
      <c r="K165" s="44" t="s">
        <v>70</v>
      </c>
      <c r="L165" s="97">
        <v>541000</v>
      </c>
      <c r="M165" s="24">
        <f>'มาตรฐาน 2 '!G126</f>
        <v>0</v>
      </c>
    </row>
    <row r="166" spans="1:13" ht="21">
      <c r="A166" s="26">
        <v>8000000</v>
      </c>
      <c r="B166" s="40">
        <f t="shared" si="6"/>
        <v>1524790</v>
      </c>
      <c r="C166" s="27" t="s">
        <v>68</v>
      </c>
      <c r="D166" s="27"/>
      <c r="E166" s="44"/>
      <c r="F166" s="29" t="s">
        <v>192</v>
      </c>
      <c r="G166" s="40">
        <f>มาตรฐาน3!L125</f>
        <v>773145</v>
      </c>
      <c r="H166" s="52">
        <v>3360500</v>
      </c>
      <c r="I166" s="21">
        <v>93458</v>
      </c>
      <c r="J166" s="27"/>
      <c r="K166" s="44" t="s">
        <v>53</v>
      </c>
      <c r="L166" s="97">
        <v>542000</v>
      </c>
      <c r="M166" s="24">
        <f>'มาตรฐาน 2 '!G127</f>
        <v>93458</v>
      </c>
    </row>
    <row r="167" spans="1:13" ht="19.5" thickBot="1">
      <c r="A167" s="33">
        <f>SUM(A161:A166)</f>
        <v>22600000</v>
      </c>
      <c r="B167" s="33">
        <f>SUM(B161:B166)</f>
        <v>5219656.510000001</v>
      </c>
      <c r="C167" s="43"/>
      <c r="D167" s="27"/>
      <c r="E167" s="44"/>
      <c r="F167" s="46"/>
      <c r="G167" s="33">
        <f>SUM(G161:G166)</f>
        <v>1881335.0799999998</v>
      </c>
      <c r="H167" s="33">
        <f>SUM(H155:H166)</f>
        <v>22600000</v>
      </c>
      <c r="I167" s="33">
        <f>SUM(I155:I166)</f>
        <v>4429952.96</v>
      </c>
      <c r="J167" s="7"/>
      <c r="K167" s="7"/>
      <c r="L167" s="23"/>
      <c r="M167" s="33">
        <f>SUM(M155:M166)</f>
        <v>1092654.71</v>
      </c>
    </row>
    <row r="168" spans="1:13" ht="20.25" thickTop="1">
      <c r="A168" s="603"/>
      <c r="B168" s="602">
        <v>1043190</v>
      </c>
      <c r="C168" s="43" t="s">
        <v>686</v>
      </c>
      <c r="D168" s="27"/>
      <c r="E168" s="44"/>
      <c r="F168" s="29"/>
      <c r="G168" s="233"/>
      <c r="I168" s="26">
        <f>I118</f>
        <v>0</v>
      </c>
      <c r="J168" s="264"/>
      <c r="K168" s="27" t="s">
        <v>176</v>
      </c>
      <c r="L168" s="263" t="s">
        <v>221</v>
      </c>
      <c r="M168" s="231">
        <f>'มาตรฐาน 2 '!G167</f>
        <v>0</v>
      </c>
    </row>
    <row r="169" spans="1:13" ht="19.5">
      <c r="A169" s="600"/>
      <c r="B169" s="26">
        <v>2485620</v>
      </c>
      <c r="C169" s="259" t="s">
        <v>684</v>
      </c>
      <c r="D169" s="37"/>
      <c r="E169" s="37"/>
      <c r="F169" s="29"/>
      <c r="G169" s="26">
        <v>0</v>
      </c>
      <c r="I169" s="26">
        <f>I119</f>
        <v>533800</v>
      </c>
      <c r="J169" s="264"/>
      <c r="K169" s="27" t="s">
        <v>185</v>
      </c>
      <c r="L169" s="263" t="s">
        <v>221</v>
      </c>
      <c r="M169" s="231">
        <v>0</v>
      </c>
    </row>
    <row r="170" spans="1:13" ht="21">
      <c r="A170" s="45"/>
      <c r="B170" s="36">
        <f>B124</f>
        <v>312930</v>
      </c>
      <c r="C170" s="43" t="s">
        <v>545</v>
      </c>
      <c r="D170" s="93" t="s">
        <v>233</v>
      </c>
      <c r="E170" s="228"/>
      <c r="F170" s="29" t="s">
        <v>661</v>
      </c>
      <c r="G170" s="26">
        <v>0</v>
      </c>
      <c r="H170" s="47"/>
      <c r="I170" s="26">
        <f>I120+M170</f>
        <v>146156</v>
      </c>
      <c r="J170" s="39" t="s">
        <v>90</v>
      </c>
      <c r="K170" s="44"/>
      <c r="L170" s="539" t="s">
        <v>215</v>
      </c>
      <c r="M170" s="231">
        <f>'มาตรฐาน 2 '!G128</f>
        <v>13874</v>
      </c>
    </row>
    <row r="171" spans="1:15" ht="21">
      <c r="A171" s="45"/>
      <c r="B171" s="26">
        <f>B125</f>
        <v>65400</v>
      </c>
      <c r="C171" s="43"/>
      <c r="D171" s="93" t="s">
        <v>234</v>
      </c>
      <c r="E171" s="228"/>
      <c r="F171" s="29" t="s">
        <v>661</v>
      </c>
      <c r="G171" s="26">
        <f>มาตรฐาน3!H165</f>
        <v>0</v>
      </c>
      <c r="H171" s="48"/>
      <c r="I171" s="26">
        <f>I121+M171</f>
        <v>317880</v>
      </c>
      <c r="J171" s="527" t="s">
        <v>616</v>
      </c>
      <c r="K171" s="540" t="s">
        <v>529</v>
      </c>
      <c r="L171" s="504">
        <v>441002</v>
      </c>
      <c r="M171" s="266">
        <f>'มาตรฐาน 2 '!G131</f>
        <v>101970</v>
      </c>
      <c r="O171" s="427"/>
    </row>
    <row r="172" spans="1:15" ht="21">
      <c r="A172" s="45"/>
      <c r="B172" s="26">
        <f>B126</f>
        <v>3270</v>
      </c>
      <c r="C172" s="260"/>
      <c r="D172" s="93" t="s">
        <v>231</v>
      </c>
      <c r="E172" s="228"/>
      <c r="F172" s="29" t="s">
        <v>661</v>
      </c>
      <c r="G172" s="26">
        <v>0</v>
      </c>
      <c r="H172" s="162"/>
      <c r="I172" s="26">
        <f>I122+M172</f>
        <v>48270</v>
      </c>
      <c r="J172" s="43"/>
      <c r="K172" s="540" t="s">
        <v>530</v>
      </c>
      <c r="L172" s="573">
        <v>441002</v>
      </c>
      <c r="M172" s="266">
        <f>'มาตรฐาน 2 '!G132</f>
        <v>24135</v>
      </c>
      <c r="O172" s="58"/>
    </row>
    <row r="173" spans="1:15" ht="21">
      <c r="A173" s="45"/>
      <c r="B173" s="26">
        <f>B127</f>
        <v>78200</v>
      </c>
      <c r="C173" s="260"/>
      <c r="D173" s="93" t="s">
        <v>537</v>
      </c>
      <c r="E173" s="228"/>
      <c r="F173" s="29" t="s">
        <v>661</v>
      </c>
      <c r="G173" s="26">
        <v>0</v>
      </c>
      <c r="H173" s="162"/>
      <c r="I173" s="26">
        <f>I123</f>
        <v>0</v>
      </c>
      <c r="J173" s="37"/>
      <c r="K173" s="612" t="s">
        <v>536</v>
      </c>
      <c r="L173" s="504">
        <v>441002</v>
      </c>
      <c r="M173" s="441">
        <v>0</v>
      </c>
      <c r="O173" s="58"/>
    </row>
    <row r="174" spans="1:15" ht="21">
      <c r="A174" s="45"/>
      <c r="B174" s="26">
        <f>B128</f>
        <v>37500</v>
      </c>
      <c r="C174" s="261"/>
      <c r="D174" s="262" t="s">
        <v>424</v>
      </c>
      <c r="E174" s="262"/>
      <c r="F174" s="29" t="s">
        <v>661</v>
      </c>
      <c r="G174" s="26">
        <v>0</v>
      </c>
      <c r="H174" s="162"/>
      <c r="I174" s="26">
        <f>I124</f>
        <v>37500</v>
      </c>
      <c r="J174" s="43"/>
      <c r="K174" s="84" t="s">
        <v>445</v>
      </c>
      <c r="L174" s="573">
        <v>441002</v>
      </c>
      <c r="M174" s="441">
        <v>0</v>
      </c>
      <c r="O174" s="58"/>
    </row>
    <row r="175" spans="1:17" ht="21">
      <c r="A175" s="45"/>
      <c r="B175" s="36">
        <f>1530000+508400+G175</f>
        <v>2546800</v>
      </c>
      <c r="C175" s="261"/>
      <c r="D175" s="438" t="s">
        <v>250</v>
      </c>
      <c r="E175" s="438"/>
      <c r="F175" s="29" t="s">
        <v>661</v>
      </c>
      <c r="G175" s="26">
        <v>508400</v>
      </c>
      <c r="H175" s="178"/>
      <c r="I175" s="26">
        <f>I125+M175</f>
        <v>1003500</v>
      </c>
      <c r="J175" s="43"/>
      <c r="K175" s="84" t="s">
        <v>606</v>
      </c>
      <c r="L175" s="504">
        <v>441002</v>
      </c>
      <c r="M175" s="26">
        <f>'มาตรฐาน 2 '!G133</f>
        <v>501100</v>
      </c>
      <c r="O175" s="58"/>
      <c r="Q175" s="574"/>
    </row>
    <row r="176" spans="1:13" ht="21">
      <c r="A176" s="45"/>
      <c r="B176" s="26">
        <f>343500+389300</f>
        <v>732800</v>
      </c>
      <c r="C176" s="261"/>
      <c r="D176" s="438" t="s">
        <v>361</v>
      </c>
      <c r="E176" s="438"/>
      <c r="F176" s="29" t="s">
        <v>661</v>
      </c>
      <c r="G176" s="26">
        <v>0</v>
      </c>
      <c r="H176" s="517"/>
      <c r="I176" s="26">
        <f>I126+M176</f>
        <v>492400</v>
      </c>
      <c r="J176" s="259"/>
      <c r="K176" s="84" t="s">
        <v>607</v>
      </c>
      <c r="L176" s="573">
        <v>441002</v>
      </c>
      <c r="M176" s="26">
        <f>'มาตรฐาน 2 '!G134</f>
        <v>380900</v>
      </c>
    </row>
    <row r="177" spans="1:13" ht="21">
      <c r="A177" s="45"/>
      <c r="B177" s="26">
        <f>B131+G177</f>
        <v>6038.97</v>
      </c>
      <c r="C177" s="261" t="s">
        <v>131</v>
      </c>
      <c r="D177" s="227" t="s">
        <v>209</v>
      </c>
      <c r="E177" s="262"/>
      <c r="F177" s="263" t="s">
        <v>219</v>
      </c>
      <c r="G177" s="26">
        <f>'มาตรฐาน 2 '!H135</f>
        <v>2216.46</v>
      </c>
      <c r="H177" s="48"/>
      <c r="I177" s="26">
        <f>I127</f>
        <v>1500</v>
      </c>
      <c r="J177" s="259"/>
      <c r="K177" s="84" t="s">
        <v>608</v>
      </c>
      <c r="L177" s="504">
        <v>431022</v>
      </c>
      <c r="M177" s="26">
        <v>0</v>
      </c>
    </row>
    <row r="178" spans="1:13" ht="21">
      <c r="A178" s="45"/>
      <c r="B178" s="26">
        <f>B132+G178</f>
        <v>19080</v>
      </c>
      <c r="C178" s="437"/>
      <c r="D178" s="227" t="s">
        <v>538</v>
      </c>
      <c r="E178" s="262"/>
      <c r="F178" s="439"/>
      <c r="G178" s="440">
        <f>'มาตรฐาน 2 '!H136</f>
        <v>9198</v>
      </c>
      <c r="H178" s="49"/>
      <c r="I178" s="26">
        <f>I128+M178</f>
        <v>3822.51</v>
      </c>
      <c r="J178" s="261" t="s">
        <v>131</v>
      </c>
      <c r="K178" s="227" t="s">
        <v>209</v>
      </c>
      <c r="L178" s="575">
        <v>230102</v>
      </c>
      <c r="M178" s="441">
        <f>'มาตรฐาน 2 '!G129</f>
        <v>2554.39</v>
      </c>
    </row>
    <row r="179" spans="1:13" ht="21">
      <c r="A179" s="45"/>
      <c r="B179" s="26">
        <f>B133+G179</f>
        <v>33047</v>
      </c>
      <c r="C179" s="437"/>
      <c r="D179" s="227" t="s">
        <v>539</v>
      </c>
      <c r="E179" s="262"/>
      <c r="F179" s="439"/>
      <c r="G179" s="440">
        <v>10811</v>
      </c>
      <c r="H179" s="49"/>
      <c r="I179" s="26">
        <f>I130+M179</f>
        <v>161370</v>
      </c>
      <c r="J179" s="261"/>
      <c r="K179" s="519" t="s">
        <v>460</v>
      </c>
      <c r="L179" s="577">
        <v>230109</v>
      </c>
      <c r="M179" s="441">
        <f>'มาตรฐาน 2 '!G130</f>
        <v>1000</v>
      </c>
    </row>
    <row r="180" spans="1:13" ht="21">
      <c r="A180" s="45"/>
      <c r="B180" s="26">
        <v>0</v>
      </c>
      <c r="C180" s="437"/>
      <c r="D180" s="438" t="s">
        <v>250</v>
      </c>
      <c r="E180" s="438"/>
      <c r="F180" s="439"/>
      <c r="G180" s="440">
        <v>0</v>
      </c>
      <c r="H180" s="49"/>
      <c r="I180" s="26">
        <f>I131+M180</f>
        <v>9882</v>
      </c>
      <c r="J180" s="560"/>
      <c r="K180" s="84" t="s">
        <v>526</v>
      </c>
      <c r="L180" s="97"/>
      <c r="M180" s="266">
        <f>'มาตรฐาน 2 '!G136</f>
        <v>5256</v>
      </c>
    </row>
    <row r="181" spans="1:13" ht="21">
      <c r="A181" s="45"/>
      <c r="B181" s="26">
        <v>0</v>
      </c>
      <c r="C181" s="438"/>
      <c r="D181" s="438" t="s">
        <v>361</v>
      </c>
      <c r="E181" s="438"/>
      <c r="F181" s="439"/>
      <c r="G181" s="26">
        <v>0</v>
      </c>
      <c r="H181" s="45"/>
      <c r="I181" s="26">
        <f>I132+M181</f>
        <v>21029</v>
      </c>
      <c r="J181" s="560"/>
      <c r="K181" s="84" t="s">
        <v>525</v>
      </c>
      <c r="L181" s="97">
        <v>230115</v>
      </c>
      <c r="M181" s="266">
        <f>'มาตรฐาน 2 '!H137</f>
        <v>9604</v>
      </c>
    </row>
    <row r="182" spans="1:13" ht="21">
      <c r="A182" s="49"/>
      <c r="B182" s="26">
        <v>500</v>
      </c>
      <c r="C182" s="438"/>
      <c r="D182" s="438" t="s">
        <v>677</v>
      </c>
      <c r="E182" s="438"/>
      <c r="F182" s="439"/>
      <c r="G182" s="26">
        <v>500</v>
      </c>
      <c r="H182" s="45"/>
      <c r="I182" s="26">
        <f>I133+M182</f>
        <v>2414</v>
      </c>
      <c r="J182" s="560"/>
      <c r="K182" s="84" t="s">
        <v>609</v>
      </c>
      <c r="L182" s="97"/>
      <c r="M182" s="78">
        <v>1207</v>
      </c>
    </row>
    <row r="183" spans="1:13" ht="21">
      <c r="A183" s="49"/>
      <c r="B183" s="26">
        <f>B136</f>
        <v>2456</v>
      </c>
      <c r="C183" s="262"/>
      <c r="D183" s="262" t="s">
        <v>442</v>
      </c>
      <c r="E183" s="262"/>
      <c r="F183" s="263"/>
      <c r="G183" s="26">
        <v>0</v>
      </c>
      <c r="H183" s="45"/>
      <c r="I183" s="26">
        <f>I134</f>
        <v>1995817</v>
      </c>
      <c r="J183" s="232" t="s">
        <v>133</v>
      </c>
      <c r="K183" s="232"/>
      <c r="L183" s="426" t="s">
        <v>216</v>
      </c>
      <c r="M183" s="561">
        <v>0</v>
      </c>
    </row>
    <row r="184" spans="1:13" ht="20.25" thickBot="1">
      <c r="A184" s="49"/>
      <c r="B184" s="26">
        <f>B137</f>
        <v>40000</v>
      </c>
      <c r="C184" s="262"/>
      <c r="D184" s="262" t="s">
        <v>480</v>
      </c>
      <c r="E184" s="231"/>
      <c r="F184" s="539"/>
      <c r="G184" s="26">
        <v>0</v>
      </c>
      <c r="H184" s="45"/>
      <c r="I184" s="53">
        <f>SUM(I167:I183)</f>
        <v>9205293.469999999</v>
      </c>
      <c r="J184" s="9" t="s">
        <v>71</v>
      </c>
      <c r="K184" s="5"/>
      <c r="L184" s="424"/>
      <c r="M184" s="53">
        <f>SUM(M167:M183)</f>
        <v>2134255.1</v>
      </c>
    </row>
    <row r="185" spans="1:13" ht="21.75" thickTop="1">
      <c r="A185" s="49"/>
      <c r="B185" s="40">
        <v>665</v>
      </c>
      <c r="C185" s="49"/>
      <c r="D185" s="83" t="s">
        <v>613</v>
      </c>
      <c r="E185" s="84"/>
      <c r="F185" s="83"/>
      <c r="G185" s="36">
        <v>0</v>
      </c>
      <c r="H185" s="54"/>
      <c r="I185" s="233"/>
      <c r="J185" s="12"/>
      <c r="K185" s="12"/>
      <c r="L185" s="12"/>
      <c r="M185" s="233"/>
    </row>
    <row r="186" spans="1:13" ht="21">
      <c r="A186" s="49"/>
      <c r="B186" s="40">
        <v>400</v>
      </c>
      <c r="C186" s="262"/>
      <c r="D186" s="83" t="s">
        <v>614</v>
      </c>
      <c r="E186" s="84"/>
      <c r="F186" s="83"/>
      <c r="G186" s="26">
        <v>0</v>
      </c>
      <c r="H186" s="54"/>
      <c r="I186" s="559">
        <f>B190-I184</f>
        <v>3433473.0100000016</v>
      </c>
      <c r="J186" s="54"/>
      <c r="K186" s="55" t="s">
        <v>72</v>
      </c>
      <c r="L186" s="56"/>
      <c r="M186" s="233">
        <f>G190-M184</f>
        <v>289418.43999999994</v>
      </c>
    </row>
    <row r="187" spans="1:13" ht="21">
      <c r="A187" s="49"/>
      <c r="B187" s="78">
        <v>8213</v>
      </c>
      <c r="C187" s="262"/>
      <c r="D187" s="83" t="s">
        <v>678</v>
      </c>
      <c r="E187" s="84"/>
      <c r="F187" s="83"/>
      <c r="G187" s="78">
        <v>8213</v>
      </c>
      <c r="H187" s="54"/>
      <c r="I187" s="559"/>
      <c r="J187" s="54"/>
      <c r="K187" s="57" t="s">
        <v>163</v>
      </c>
      <c r="L187" s="56"/>
      <c r="M187" s="26"/>
    </row>
    <row r="188" spans="1:13" ht="21">
      <c r="A188" s="49"/>
      <c r="B188" s="78">
        <v>3000</v>
      </c>
      <c r="C188" s="262"/>
      <c r="D188" s="607" t="s">
        <v>679</v>
      </c>
      <c r="E188" s="609"/>
      <c r="F188" s="75"/>
      <c r="G188" s="78">
        <v>3000</v>
      </c>
      <c r="I188" s="52"/>
      <c r="J188" s="60"/>
      <c r="K188" s="61" t="s">
        <v>73</v>
      </c>
      <c r="L188" s="56"/>
      <c r="M188" s="234"/>
    </row>
    <row r="189" spans="2:13" ht="19.5" thickBot="1">
      <c r="B189" s="537">
        <f>SUM(B168:B188)</f>
        <v>7419109.97</v>
      </c>
      <c r="C189" s="51"/>
      <c r="D189" s="51"/>
      <c r="E189" s="608"/>
      <c r="F189" s="608"/>
      <c r="G189" s="50">
        <f>SUM(G168:G188)</f>
        <v>542338.46</v>
      </c>
      <c r="I189" s="33">
        <f>B159+I186</f>
        <v>11034764.8</v>
      </c>
      <c r="J189" s="698" t="s">
        <v>57</v>
      </c>
      <c r="K189" s="700"/>
      <c r="L189" s="699"/>
      <c r="M189" s="33">
        <f>SUM(G159+M186)</f>
        <v>11034764.8</v>
      </c>
    </row>
    <row r="190" spans="2:9" ht="20.25" thickBot="1" thickTop="1">
      <c r="B190" s="53">
        <f>B167+B189</f>
        <v>12638766.48</v>
      </c>
      <c r="C190" s="701" t="s">
        <v>134</v>
      </c>
      <c r="D190" s="702"/>
      <c r="E190" s="702"/>
      <c r="F190" s="703"/>
      <c r="G190" s="53">
        <f>G167+G189</f>
        <v>2423673.54</v>
      </c>
      <c r="H190" s="610"/>
      <c r="I190" s="611"/>
    </row>
    <row r="191" ht="19.5" thickTop="1">
      <c r="H191" s="58"/>
    </row>
    <row r="192" ht="23.25">
      <c r="M192" s="538">
        <f>I189-M189</f>
        <v>0</v>
      </c>
    </row>
    <row r="196" ht="18.75">
      <c r="A196" s="236"/>
    </row>
    <row r="198" ht="18.75">
      <c r="A198" s="54"/>
    </row>
    <row r="199" ht="18.75">
      <c r="A199" s="54"/>
    </row>
    <row r="201" spans="1:13" ht="21">
      <c r="A201" s="1" t="s">
        <v>122</v>
      </c>
      <c r="B201" s="2"/>
      <c r="C201" s="2"/>
      <c r="D201" s="2"/>
      <c r="E201" s="2"/>
      <c r="F201" s="2"/>
      <c r="G201" s="1" t="s">
        <v>440</v>
      </c>
      <c r="H201" s="696" t="s">
        <v>58</v>
      </c>
      <c r="I201" s="697"/>
      <c r="J201" s="3"/>
      <c r="K201" s="4"/>
      <c r="L201" s="5" t="s">
        <v>62</v>
      </c>
      <c r="M201" s="6" t="s">
        <v>59</v>
      </c>
    </row>
    <row r="202" spans="1:13" ht="21">
      <c r="A202" s="1" t="s">
        <v>123</v>
      </c>
      <c r="B202" s="1" t="s">
        <v>124</v>
      </c>
      <c r="C202" s="2"/>
      <c r="D202" s="2"/>
      <c r="E202" s="2"/>
      <c r="F202" s="2"/>
      <c r="G202" s="2"/>
      <c r="H202" s="9" t="s">
        <v>60</v>
      </c>
      <c r="I202" s="6" t="s">
        <v>61</v>
      </c>
      <c r="J202" s="698" t="s">
        <v>35</v>
      </c>
      <c r="K202" s="699"/>
      <c r="L202" s="12" t="s">
        <v>64</v>
      </c>
      <c r="M202" s="13" t="s">
        <v>61</v>
      </c>
    </row>
    <row r="203" spans="1:13" ht="21">
      <c r="A203" s="1"/>
      <c r="B203" s="1"/>
      <c r="C203" s="585" t="s">
        <v>125</v>
      </c>
      <c r="D203" s="585"/>
      <c r="E203" s="585"/>
      <c r="F203" s="14"/>
      <c r="G203" s="1"/>
      <c r="H203" s="10" t="s">
        <v>63</v>
      </c>
      <c r="I203" s="15" t="s">
        <v>63</v>
      </c>
      <c r="J203" s="16"/>
      <c r="K203" s="17"/>
      <c r="L203" s="18"/>
      <c r="M203" s="15" t="s">
        <v>126</v>
      </c>
    </row>
    <row r="204" spans="1:13" ht="21">
      <c r="A204" s="1"/>
      <c r="B204" s="1"/>
      <c r="C204" s="1"/>
      <c r="D204" s="1"/>
      <c r="E204" s="1"/>
      <c r="F204" s="19" t="s">
        <v>127</v>
      </c>
      <c r="G204" s="20" t="s">
        <v>715</v>
      </c>
      <c r="H204" s="230">
        <v>531720</v>
      </c>
      <c r="I204" s="21">
        <f aca="true" t="shared" si="7" ref="I204:I213">I155+M204</f>
        <v>275255.08999999997</v>
      </c>
      <c r="J204" s="5" t="s">
        <v>69</v>
      </c>
      <c r="K204" s="22" t="s">
        <v>44</v>
      </c>
      <c r="L204" s="172">
        <v>510000</v>
      </c>
      <c r="M204" s="24">
        <f>'มาตรฐาน 2 '!G152</f>
        <v>12811</v>
      </c>
    </row>
    <row r="205" spans="1:13" ht="23.25" customHeight="1">
      <c r="A205" s="586" t="s">
        <v>58</v>
      </c>
      <c r="B205" s="586"/>
      <c r="C205" s="587" t="s">
        <v>35</v>
      </c>
      <c r="D205" s="588"/>
      <c r="E205" s="589"/>
      <c r="F205" s="6" t="s">
        <v>62</v>
      </c>
      <c r="G205" s="6" t="s">
        <v>59</v>
      </c>
      <c r="H205" s="25">
        <v>2571120</v>
      </c>
      <c r="I205" s="21">
        <f t="shared" si="7"/>
        <v>1071300</v>
      </c>
      <c r="J205" s="27"/>
      <c r="K205" s="76" t="s">
        <v>207</v>
      </c>
      <c r="L205" s="97">
        <v>521000</v>
      </c>
      <c r="M205" s="24">
        <f>'มาตรฐาน 2 '!G153</f>
        <v>214260</v>
      </c>
    </row>
    <row r="206" spans="1:13" ht="21">
      <c r="A206" s="9" t="s">
        <v>60</v>
      </c>
      <c r="B206" s="6" t="s">
        <v>61</v>
      </c>
      <c r="C206" s="590"/>
      <c r="D206" s="591"/>
      <c r="E206" s="592"/>
      <c r="F206" s="13"/>
      <c r="G206" s="11" t="s">
        <v>61</v>
      </c>
      <c r="H206" s="25">
        <v>4880265</v>
      </c>
      <c r="I206" s="21">
        <f t="shared" si="7"/>
        <v>1534060</v>
      </c>
      <c r="J206" s="27"/>
      <c r="K206" s="76" t="s">
        <v>208</v>
      </c>
      <c r="L206" s="97">
        <v>522000</v>
      </c>
      <c r="M206" s="24">
        <f>'มาตรฐาน 2 '!G154</f>
        <v>369040</v>
      </c>
    </row>
    <row r="207" spans="1:13" ht="21">
      <c r="A207" s="30" t="s">
        <v>63</v>
      </c>
      <c r="B207" s="15" t="s">
        <v>63</v>
      </c>
      <c r="C207" s="593"/>
      <c r="D207" s="594"/>
      <c r="E207" s="595"/>
      <c r="F207" s="13" t="s">
        <v>64</v>
      </c>
      <c r="G207" s="31" t="s">
        <v>63</v>
      </c>
      <c r="H207" s="25">
        <v>138840</v>
      </c>
      <c r="I207" s="21">
        <f t="shared" si="7"/>
        <v>62440</v>
      </c>
      <c r="J207" s="27"/>
      <c r="K207" s="44" t="s">
        <v>45</v>
      </c>
      <c r="L207" s="97">
        <v>220400</v>
      </c>
      <c r="M207" s="24">
        <f>'มาตรฐาน 2 '!G155</f>
        <v>12285</v>
      </c>
    </row>
    <row r="208" spans="1:13" ht="21.75" thickBot="1">
      <c r="A208" s="32"/>
      <c r="B208" s="33">
        <v>7601291.79</v>
      </c>
      <c r="C208" s="9" t="s">
        <v>56</v>
      </c>
      <c r="D208" s="5"/>
      <c r="E208" s="424"/>
      <c r="F208" s="35"/>
      <c r="G208" s="33">
        <f>I189</f>
        <v>11034764.8</v>
      </c>
      <c r="H208" s="25">
        <v>2614380</v>
      </c>
      <c r="I208" s="21">
        <f t="shared" si="7"/>
        <v>780265</v>
      </c>
      <c r="J208" s="27"/>
      <c r="K208" s="44" t="s">
        <v>46</v>
      </c>
      <c r="L208" s="97">
        <v>220600</v>
      </c>
      <c r="M208" s="24">
        <f>'มาตรฐาน 2 '!G156</f>
        <v>191995</v>
      </c>
    </row>
    <row r="209" spans="1:13" ht="21.75" thickTop="1">
      <c r="A209" s="36"/>
      <c r="B209" s="36"/>
      <c r="C209" s="34" t="s">
        <v>128</v>
      </c>
      <c r="D209" s="37"/>
      <c r="E209" s="37"/>
      <c r="F209" s="38"/>
      <c r="G209" s="36"/>
      <c r="H209" s="25">
        <v>728395</v>
      </c>
      <c r="I209" s="21">
        <f t="shared" si="7"/>
        <v>139569</v>
      </c>
      <c r="J209" s="27"/>
      <c r="K209" s="44" t="s">
        <v>48</v>
      </c>
      <c r="L209" s="97">
        <v>531000</v>
      </c>
      <c r="M209" s="24">
        <f>'มาตรฐาน 2 '!G157</f>
        <v>31850</v>
      </c>
    </row>
    <row r="210" spans="1:13" ht="21">
      <c r="A210" s="40">
        <v>74017</v>
      </c>
      <c r="B210" s="40">
        <f>B161+G210</f>
        <v>29289</v>
      </c>
      <c r="C210" s="41" t="s">
        <v>65</v>
      </c>
      <c r="D210" s="37"/>
      <c r="E210" s="42"/>
      <c r="F210" s="28" t="s">
        <v>187</v>
      </c>
      <c r="G210" s="40">
        <f>มาตรฐาน3!L157</f>
        <v>14569</v>
      </c>
      <c r="H210" s="25">
        <v>3664700</v>
      </c>
      <c r="I210" s="21">
        <f t="shared" si="7"/>
        <v>548527</v>
      </c>
      <c r="J210" s="27"/>
      <c r="K210" s="44" t="s">
        <v>52</v>
      </c>
      <c r="L210" s="97">
        <v>532000</v>
      </c>
      <c r="M210" s="24">
        <f>'มาตรฐาน 2 '!G158</f>
        <v>188790</v>
      </c>
    </row>
    <row r="211" spans="1:13" ht="21">
      <c r="A211" s="26">
        <v>22880</v>
      </c>
      <c r="B211" s="40">
        <f>B162+G211</f>
        <v>21239.4</v>
      </c>
      <c r="C211" s="43" t="s">
        <v>66</v>
      </c>
      <c r="D211" s="27"/>
      <c r="E211" s="44"/>
      <c r="F211" s="29" t="s">
        <v>188</v>
      </c>
      <c r="G211" s="40">
        <f>มาตรฐาน3!L158</f>
        <v>7180</v>
      </c>
      <c r="H211" s="25">
        <v>1811664</v>
      </c>
      <c r="I211" s="21">
        <f t="shared" si="7"/>
        <v>553781.1699999999</v>
      </c>
      <c r="J211" s="27"/>
      <c r="K211" s="44" t="s">
        <v>50</v>
      </c>
      <c r="L211" s="97">
        <v>533000</v>
      </c>
      <c r="M211" s="24">
        <f>'มาตรฐาน 2 '!G159</f>
        <v>219067.75</v>
      </c>
    </row>
    <row r="212" spans="1:13" ht="21">
      <c r="A212" s="26">
        <v>124248</v>
      </c>
      <c r="B212" s="40">
        <f>B163+G212</f>
        <v>47105.23999999999</v>
      </c>
      <c r="C212" s="43" t="s">
        <v>67</v>
      </c>
      <c r="D212" s="27"/>
      <c r="E212" s="44"/>
      <c r="F212" s="29" t="s">
        <v>189</v>
      </c>
      <c r="G212" s="40">
        <f>มาตรฐาน3!L159</f>
        <v>8234.73</v>
      </c>
      <c r="H212" s="25">
        <v>268816</v>
      </c>
      <c r="I212" s="21">
        <f t="shared" si="7"/>
        <v>109332.98</v>
      </c>
      <c r="J212" s="27"/>
      <c r="K212" s="44" t="s">
        <v>47</v>
      </c>
      <c r="L212" s="97">
        <v>534000</v>
      </c>
      <c r="M212" s="24">
        <f>'มาตรฐาน 2 '!G160</f>
        <v>9736.53</v>
      </c>
    </row>
    <row r="213" spans="1:13" ht="21">
      <c r="A213" s="26">
        <v>61167</v>
      </c>
      <c r="B213" s="40">
        <f>B164+G213</f>
        <v>7520</v>
      </c>
      <c r="C213" s="43" t="s">
        <v>129</v>
      </c>
      <c r="D213" s="27"/>
      <c r="E213" s="44"/>
      <c r="F213" s="29" t="s">
        <v>190</v>
      </c>
      <c r="G213" s="40">
        <f>มาตรฐาน3!L160</f>
        <v>7510</v>
      </c>
      <c r="H213" s="25">
        <v>1832000</v>
      </c>
      <c r="I213" s="21">
        <f t="shared" si="7"/>
        <v>894800</v>
      </c>
      <c r="J213" s="27"/>
      <c r="K213" s="44" t="s">
        <v>49</v>
      </c>
      <c r="L213" s="97">
        <v>560000</v>
      </c>
      <c r="M213" s="24">
        <f>'มาตรฐาน 2 '!G161</f>
        <v>383000</v>
      </c>
    </row>
    <row r="214" spans="1:13" ht="21">
      <c r="A214" s="26">
        <v>14317688</v>
      </c>
      <c r="B214" s="40">
        <f>B165+G214</f>
        <v>4696423.840000001</v>
      </c>
      <c r="C214" s="43" t="s">
        <v>130</v>
      </c>
      <c r="D214" s="27"/>
      <c r="E214" s="44"/>
      <c r="F214" s="29" t="s">
        <v>191</v>
      </c>
      <c r="G214" s="40">
        <f>มาตรฐาน3!L161</f>
        <v>1069217.24</v>
      </c>
      <c r="H214" s="25">
        <v>197600</v>
      </c>
      <c r="I214" s="21">
        <f>I165</f>
        <v>0</v>
      </c>
      <c r="J214" s="27"/>
      <c r="K214" s="44" t="s">
        <v>70</v>
      </c>
      <c r="L214" s="97">
        <v>541000</v>
      </c>
      <c r="M214" s="24"/>
    </row>
    <row r="215" spans="1:13" ht="21">
      <c r="A215" s="26">
        <v>8000000</v>
      </c>
      <c r="B215" s="40">
        <f>B166</f>
        <v>1524790</v>
      </c>
      <c r="C215" s="27" t="s">
        <v>68</v>
      </c>
      <c r="D215" s="27"/>
      <c r="E215" s="44"/>
      <c r="F215" s="29" t="s">
        <v>192</v>
      </c>
      <c r="G215" s="40">
        <f>มาตรฐาน3!L162</f>
        <v>0</v>
      </c>
      <c r="H215" s="52">
        <v>3360500</v>
      </c>
      <c r="I215" s="21">
        <f>I166</f>
        <v>93458</v>
      </c>
      <c r="J215" s="27"/>
      <c r="K215" s="44" t="s">
        <v>53</v>
      </c>
      <c r="L215" s="97">
        <v>542000</v>
      </c>
      <c r="M215" s="24">
        <f>'มาตรฐาน 2 '!G163</f>
        <v>0</v>
      </c>
    </row>
    <row r="216" spans="1:13" ht="19.5" thickBot="1">
      <c r="A216" s="33">
        <f>SUM(A210:A215)</f>
        <v>22600000</v>
      </c>
      <c r="B216" s="33">
        <f>SUM(B210:B215)</f>
        <v>6326367.48</v>
      </c>
      <c r="C216" s="43"/>
      <c r="D216" s="27"/>
      <c r="E216" s="44"/>
      <c r="F216" s="46"/>
      <c r="G216" s="33">
        <f>SUM(G210:G215)</f>
        <v>1106710.97</v>
      </c>
      <c r="H216" s="33">
        <f>SUM(H204:H215)</f>
        <v>22600000</v>
      </c>
      <c r="I216" s="33">
        <f>SUM(I204:I215)</f>
        <v>6062788.24</v>
      </c>
      <c r="J216" s="7"/>
      <c r="K216" s="7"/>
      <c r="L216" s="23"/>
      <c r="M216" s="33">
        <f>SUM(M204:M215)</f>
        <v>1632835.28</v>
      </c>
    </row>
    <row r="217" spans="1:13" ht="20.25" thickTop="1">
      <c r="A217" s="603"/>
      <c r="B217" s="602">
        <f>B168</f>
        <v>1043190</v>
      </c>
      <c r="C217" s="43" t="s">
        <v>686</v>
      </c>
      <c r="D217" s="27"/>
      <c r="E217" s="44"/>
      <c r="F217" s="29"/>
      <c r="G217" s="233"/>
      <c r="I217" s="26">
        <f>I168</f>
        <v>0</v>
      </c>
      <c r="J217" s="264"/>
      <c r="K217" s="27" t="s">
        <v>176</v>
      </c>
      <c r="L217" s="263" t="s">
        <v>221</v>
      </c>
      <c r="M217" s="231">
        <f>'มาตรฐาน 2 '!G216</f>
        <v>0</v>
      </c>
    </row>
    <row r="218" spans="1:13" ht="19.5">
      <c r="A218" s="600"/>
      <c r="B218" s="26">
        <f>B169</f>
        <v>2485620</v>
      </c>
      <c r="C218" s="259" t="s">
        <v>684</v>
      </c>
      <c r="D218" s="37"/>
      <c r="E218" s="37"/>
      <c r="F218" s="29"/>
      <c r="G218" s="26">
        <v>0</v>
      </c>
      <c r="I218" s="26">
        <f>I169</f>
        <v>533800</v>
      </c>
      <c r="J218" s="264"/>
      <c r="K218" s="27" t="s">
        <v>185</v>
      </c>
      <c r="L218" s="263" t="s">
        <v>221</v>
      </c>
      <c r="M218" s="231">
        <v>0</v>
      </c>
    </row>
    <row r="219" spans="1:13" ht="21">
      <c r="A219" s="45"/>
      <c r="B219" s="26">
        <f>B170+G219</f>
        <v>630960</v>
      </c>
      <c r="C219" s="43" t="s">
        <v>545</v>
      </c>
      <c r="D219" s="93" t="s">
        <v>233</v>
      </c>
      <c r="E219" s="228"/>
      <c r="F219" s="29" t="s">
        <v>661</v>
      </c>
      <c r="G219" s="26">
        <f>มาตรฐาน3!H175</f>
        <v>318030</v>
      </c>
      <c r="H219" s="47"/>
      <c r="I219" s="26">
        <f>I170+M219</f>
        <v>365962</v>
      </c>
      <c r="J219" s="39" t="s">
        <v>90</v>
      </c>
      <c r="K219" s="44"/>
      <c r="L219" s="539" t="s">
        <v>215</v>
      </c>
      <c r="M219" s="231">
        <f>'มาตรฐาน 2 '!G164</f>
        <v>219806</v>
      </c>
    </row>
    <row r="220" spans="1:15" ht="21">
      <c r="A220" s="45"/>
      <c r="B220" s="26">
        <f>B171+G220</f>
        <v>87200</v>
      </c>
      <c r="C220" s="43"/>
      <c r="D220" s="93" t="s">
        <v>234</v>
      </c>
      <c r="E220" s="228"/>
      <c r="F220" s="29" t="s">
        <v>661</v>
      </c>
      <c r="G220" s="26">
        <f>มาตรฐาน3!H176</f>
        <v>21800</v>
      </c>
      <c r="H220" s="48"/>
      <c r="I220" s="26">
        <f>I171+M220</f>
        <v>419850</v>
      </c>
      <c r="J220" s="527" t="s">
        <v>616</v>
      </c>
      <c r="K220" s="540" t="s">
        <v>529</v>
      </c>
      <c r="L220" s="504">
        <v>441002</v>
      </c>
      <c r="M220" s="266">
        <f>'มาตรฐาน 2 '!G168</f>
        <v>101970</v>
      </c>
      <c r="O220" s="427"/>
    </row>
    <row r="221" spans="1:15" ht="21">
      <c r="A221" s="45"/>
      <c r="B221" s="26">
        <f>B172+G221</f>
        <v>4360</v>
      </c>
      <c r="C221" s="260"/>
      <c r="D221" s="93" t="s">
        <v>231</v>
      </c>
      <c r="E221" s="228"/>
      <c r="F221" s="29" t="s">
        <v>661</v>
      </c>
      <c r="G221" s="26">
        <f>มาตรฐาน3!H177</f>
        <v>1090</v>
      </c>
      <c r="H221" s="162"/>
      <c r="I221" s="26">
        <f aca="true" t="shared" si="8" ref="I221:I229">I172</f>
        <v>48270</v>
      </c>
      <c r="J221" s="43"/>
      <c r="K221" s="540" t="s">
        <v>530</v>
      </c>
      <c r="L221" s="573">
        <v>441002</v>
      </c>
      <c r="M221" s="266">
        <f>'มาตรฐาน 2 '!G181</f>
        <v>0</v>
      </c>
      <c r="O221" s="58"/>
    </row>
    <row r="222" spans="1:15" ht="21">
      <c r="A222" s="45"/>
      <c r="B222" s="26">
        <f>B173</f>
        <v>78200</v>
      </c>
      <c r="C222" s="260"/>
      <c r="D222" s="93" t="s">
        <v>537</v>
      </c>
      <c r="E222" s="228"/>
      <c r="F222" s="29" t="s">
        <v>661</v>
      </c>
      <c r="G222" s="26">
        <v>0</v>
      </c>
      <c r="H222" s="162"/>
      <c r="I222" s="26">
        <f t="shared" si="8"/>
        <v>0</v>
      </c>
      <c r="J222" s="37"/>
      <c r="K222" s="612" t="s">
        <v>536</v>
      </c>
      <c r="L222" s="504">
        <v>441002</v>
      </c>
      <c r="M222" s="441">
        <v>0</v>
      </c>
      <c r="O222" s="58"/>
    </row>
    <row r="223" spans="1:15" ht="21">
      <c r="A223" s="45"/>
      <c r="B223" s="26">
        <f>B174</f>
        <v>37500</v>
      </c>
      <c r="C223" s="261"/>
      <c r="D223" s="262" t="s">
        <v>424</v>
      </c>
      <c r="E223" s="262"/>
      <c r="F223" s="29" t="s">
        <v>661</v>
      </c>
      <c r="G223" s="26">
        <v>0</v>
      </c>
      <c r="H223" s="162"/>
      <c r="I223" s="26">
        <f t="shared" si="8"/>
        <v>37500</v>
      </c>
      <c r="J223" s="43"/>
      <c r="K223" s="84" t="s">
        <v>445</v>
      </c>
      <c r="L223" s="573">
        <v>441002</v>
      </c>
      <c r="M223" s="441">
        <v>0</v>
      </c>
      <c r="O223" s="58"/>
    </row>
    <row r="224" spans="1:17" ht="21">
      <c r="A224" s="45"/>
      <c r="B224" s="26">
        <f>B175</f>
        <v>2546800</v>
      </c>
      <c r="C224" s="261"/>
      <c r="D224" s="438" t="s">
        <v>250</v>
      </c>
      <c r="E224" s="438"/>
      <c r="F224" s="29" t="s">
        <v>661</v>
      </c>
      <c r="G224" s="26">
        <v>0</v>
      </c>
      <c r="H224" s="178"/>
      <c r="I224" s="26">
        <f t="shared" si="8"/>
        <v>1003500</v>
      </c>
      <c r="J224" s="43"/>
      <c r="K224" s="84" t="s">
        <v>606</v>
      </c>
      <c r="L224" s="504">
        <v>441002</v>
      </c>
      <c r="M224" s="26">
        <v>0</v>
      </c>
      <c r="O224" s="58"/>
      <c r="Q224" s="574"/>
    </row>
    <row r="225" spans="1:13" ht="21">
      <c r="A225" s="45"/>
      <c r="B225" s="26">
        <f>B176</f>
        <v>732800</v>
      </c>
      <c r="C225" s="261"/>
      <c r="D225" s="438" t="s">
        <v>361</v>
      </c>
      <c r="E225" s="438"/>
      <c r="F225" s="29" t="s">
        <v>661</v>
      </c>
      <c r="G225" s="26">
        <v>0</v>
      </c>
      <c r="H225" s="517"/>
      <c r="I225" s="26">
        <f t="shared" si="8"/>
        <v>492400</v>
      </c>
      <c r="J225" s="259"/>
      <c r="K225" s="84" t="s">
        <v>607</v>
      </c>
      <c r="L225" s="573">
        <v>441002</v>
      </c>
      <c r="M225" s="26">
        <v>0</v>
      </c>
    </row>
    <row r="226" spans="1:13" ht="21">
      <c r="A226" s="45"/>
      <c r="B226" s="26">
        <f>B177+G226</f>
        <v>7354.66</v>
      </c>
      <c r="C226" s="261" t="s">
        <v>131</v>
      </c>
      <c r="D226" s="227" t="s">
        <v>209</v>
      </c>
      <c r="E226" s="262"/>
      <c r="F226" s="263" t="s">
        <v>219</v>
      </c>
      <c r="G226" s="26">
        <f>'มาตรฐาน 2 '!H169</f>
        <v>1315.69</v>
      </c>
      <c r="H226" s="48"/>
      <c r="I226" s="26">
        <f t="shared" si="8"/>
        <v>1500</v>
      </c>
      <c r="J226" s="259"/>
      <c r="K226" s="84" t="s">
        <v>608</v>
      </c>
      <c r="L226" s="504">
        <v>431022</v>
      </c>
      <c r="M226" s="26">
        <v>0</v>
      </c>
    </row>
    <row r="227" spans="1:13" ht="21">
      <c r="A227" s="45"/>
      <c r="B227" s="26">
        <f>B178+G227</f>
        <v>29904</v>
      </c>
      <c r="C227" s="437"/>
      <c r="D227" s="227" t="s">
        <v>538</v>
      </c>
      <c r="E227" s="262"/>
      <c r="F227" s="439"/>
      <c r="G227" s="440">
        <f>'มาตรฐาน 2 '!H171</f>
        <v>10824</v>
      </c>
      <c r="H227" s="49"/>
      <c r="I227" s="26">
        <f>I178+M227</f>
        <v>6038.97</v>
      </c>
      <c r="J227" s="261" t="s">
        <v>131</v>
      </c>
      <c r="K227" s="227" t="s">
        <v>209</v>
      </c>
      <c r="L227" s="575">
        <v>230102</v>
      </c>
      <c r="M227" s="441">
        <f>'มาตรฐาน 2 '!G166</f>
        <v>2216.46</v>
      </c>
    </row>
    <row r="228" spans="1:13" ht="21">
      <c r="A228" s="45"/>
      <c r="B228" s="26">
        <v>2515</v>
      </c>
      <c r="C228" s="437"/>
      <c r="D228" s="227" t="s">
        <v>716</v>
      </c>
      <c r="E228" s="262"/>
      <c r="F228" s="439"/>
      <c r="G228" s="440">
        <v>2515</v>
      </c>
      <c r="H228" s="49"/>
      <c r="I228" s="26">
        <f t="shared" si="8"/>
        <v>161370</v>
      </c>
      <c r="J228" s="261"/>
      <c r="K228" s="519" t="s">
        <v>460</v>
      </c>
      <c r="L228" s="577">
        <v>230109</v>
      </c>
      <c r="M228" s="441">
        <f>'มาตรฐาน 2 '!G179</f>
        <v>0</v>
      </c>
    </row>
    <row r="229" spans="1:13" ht="21">
      <c r="A229" s="45"/>
      <c r="B229" s="26">
        <f>B179+G229</f>
        <v>43858</v>
      </c>
      <c r="C229" s="437"/>
      <c r="D229" s="227" t="s">
        <v>539</v>
      </c>
      <c r="E229" s="262"/>
      <c r="F229" s="439"/>
      <c r="G229" s="440">
        <v>10811</v>
      </c>
      <c r="H229" s="49"/>
      <c r="I229" s="26">
        <f t="shared" si="8"/>
        <v>9882</v>
      </c>
      <c r="J229" s="560"/>
      <c r="K229" s="84" t="s">
        <v>526</v>
      </c>
      <c r="L229" s="97"/>
      <c r="M229" s="441">
        <v>0</v>
      </c>
    </row>
    <row r="230" spans="1:13" ht="21">
      <c r="A230" s="45"/>
      <c r="B230" s="26">
        <f aca="true" t="shared" si="9" ref="B230:B236">B180</f>
        <v>0</v>
      </c>
      <c r="C230" s="437"/>
      <c r="D230" s="438" t="s">
        <v>250</v>
      </c>
      <c r="E230" s="438"/>
      <c r="F230" s="439"/>
      <c r="G230" s="440">
        <v>0</v>
      </c>
      <c r="H230" s="45"/>
      <c r="I230" s="26">
        <v>9198</v>
      </c>
      <c r="J230" s="560"/>
      <c r="K230" s="83" t="s">
        <v>707</v>
      </c>
      <c r="L230" s="453"/>
      <c r="M230" s="572">
        <v>9198</v>
      </c>
    </row>
    <row r="231" spans="1:13" ht="21">
      <c r="A231" s="49"/>
      <c r="B231" s="26">
        <f t="shared" si="9"/>
        <v>0</v>
      </c>
      <c r="C231" s="438"/>
      <c r="D231" s="438" t="s">
        <v>361</v>
      </c>
      <c r="E231" s="438"/>
      <c r="F231" s="439"/>
      <c r="G231" s="26">
        <v>0</v>
      </c>
      <c r="H231" s="45"/>
      <c r="I231" s="26">
        <f>I181+M231</f>
        <v>30633</v>
      </c>
      <c r="J231" s="560"/>
      <c r="K231" s="84" t="s">
        <v>525</v>
      </c>
      <c r="L231" s="97">
        <v>230115</v>
      </c>
      <c r="M231" s="78">
        <f>'มาตรฐาน 2 '!G173</f>
        <v>9604</v>
      </c>
    </row>
    <row r="232" spans="1:13" ht="21">
      <c r="A232" s="49"/>
      <c r="B232" s="26">
        <f t="shared" si="9"/>
        <v>500</v>
      </c>
      <c r="C232" s="438"/>
      <c r="D232" s="438" t="s">
        <v>677</v>
      </c>
      <c r="E232" s="438"/>
      <c r="F232" s="439"/>
      <c r="G232" s="26">
        <v>0</v>
      </c>
      <c r="H232" s="45"/>
      <c r="I232" s="26">
        <f>I182+M232</f>
        <v>3621</v>
      </c>
      <c r="J232" s="560"/>
      <c r="K232" s="84" t="s">
        <v>609</v>
      </c>
      <c r="L232" s="97"/>
      <c r="M232" s="78">
        <v>1207</v>
      </c>
    </row>
    <row r="233" spans="1:13" ht="21">
      <c r="A233" s="49"/>
      <c r="B233" s="26">
        <f t="shared" si="9"/>
        <v>2456</v>
      </c>
      <c r="C233" s="262"/>
      <c r="D233" s="262" t="s">
        <v>442</v>
      </c>
      <c r="E233" s="262"/>
      <c r="F233" s="263"/>
      <c r="G233" s="26">
        <v>0</v>
      </c>
      <c r="H233" s="45"/>
      <c r="I233" s="26">
        <f>I183+M233</f>
        <v>2698852</v>
      </c>
      <c r="J233" s="232" t="s">
        <v>133</v>
      </c>
      <c r="K233" s="232"/>
      <c r="L233" s="426" t="s">
        <v>216</v>
      </c>
      <c r="M233" s="561">
        <f>'มาตรฐาน 2 '!G165</f>
        <v>703035</v>
      </c>
    </row>
    <row r="234" spans="1:13" ht="20.25" thickBot="1">
      <c r="A234" s="49"/>
      <c r="B234" s="26">
        <f t="shared" si="9"/>
        <v>40000</v>
      </c>
      <c r="C234" s="262"/>
      <c r="D234" s="262" t="s">
        <v>480</v>
      </c>
      <c r="E234" s="231"/>
      <c r="F234" s="539"/>
      <c r="G234" s="26">
        <v>0</v>
      </c>
      <c r="H234" s="54"/>
      <c r="I234" s="53">
        <f>SUM(I216:I233)</f>
        <v>11885165.21</v>
      </c>
      <c r="J234" s="9" t="s">
        <v>71</v>
      </c>
      <c r="K234" s="5"/>
      <c r="L234" s="424"/>
      <c r="M234" s="53">
        <f>SUM(M216:M233)</f>
        <v>2679871.74</v>
      </c>
    </row>
    <row r="235" spans="1:13" ht="21.75" thickTop="1">
      <c r="A235" s="49"/>
      <c r="B235" s="26">
        <f t="shared" si="9"/>
        <v>665</v>
      </c>
      <c r="C235" s="49"/>
      <c r="D235" s="83" t="s">
        <v>613</v>
      </c>
      <c r="E235" s="84"/>
      <c r="F235" s="83"/>
      <c r="G235" s="36">
        <v>0</v>
      </c>
      <c r="H235" s="54"/>
      <c r="I235" s="233"/>
      <c r="J235" s="12"/>
      <c r="K235" s="12"/>
      <c r="L235" s="12"/>
      <c r="M235" s="233"/>
    </row>
    <row r="236" spans="1:13" ht="21">
      <c r="A236" s="49"/>
      <c r="B236" s="26">
        <f t="shared" si="9"/>
        <v>400</v>
      </c>
      <c r="C236" s="262"/>
      <c r="D236" s="83" t="s">
        <v>614</v>
      </c>
      <c r="E236" s="84"/>
      <c r="F236" s="83"/>
      <c r="G236" s="26">
        <v>0</v>
      </c>
      <c r="H236" s="54"/>
      <c r="I236" s="559">
        <f>B240-I234</f>
        <v>2234052.9299999997</v>
      </c>
      <c r="J236" s="54"/>
      <c r="K236" s="55" t="s">
        <v>72</v>
      </c>
      <c r="L236" s="56"/>
      <c r="M236" s="233">
        <f>G240-M234</f>
        <v>-1199420.0800000003</v>
      </c>
    </row>
    <row r="237" spans="1:13" ht="21">
      <c r="A237" s="49"/>
      <c r="B237" s="26">
        <f>B187+G237</f>
        <v>15568</v>
      </c>
      <c r="C237" s="262"/>
      <c r="D237" s="83" t="s">
        <v>678</v>
      </c>
      <c r="E237" s="84"/>
      <c r="F237" s="83"/>
      <c r="G237" s="78">
        <f>'มาตรฐาน 1'!H200</f>
        <v>7355</v>
      </c>
      <c r="I237" s="559"/>
      <c r="J237" s="54"/>
      <c r="K237" s="57" t="s">
        <v>163</v>
      </c>
      <c r="L237" s="56"/>
      <c r="M237" s="26"/>
    </row>
    <row r="238" spans="2:13" ht="21">
      <c r="B238" s="26">
        <f>B188</f>
        <v>3000</v>
      </c>
      <c r="C238" s="262"/>
      <c r="D238" s="607" t="s">
        <v>679</v>
      </c>
      <c r="E238" s="609"/>
      <c r="F238" s="75"/>
      <c r="G238" s="78">
        <v>0</v>
      </c>
      <c r="I238" s="52"/>
      <c r="J238" s="60"/>
      <c r="K238" s="61" t="s">
        <v>73</v>
      </c>
      <c r="L238" s="56"/>
      <c r="M238" s="234"/>
    </row>
    <row r="239" spans="2:13" ht="19.5" thickBot="1">
      <c r="B239" s="537">
        <f>SUM(B217:B238)</f>
        <v>7792850.66</v>
      </c>
      <c r="C239" s="51"/>
      <c r="D239" s="51"/>
      <c r="E239" s="608"/>
      <c r="F239" s="608"/>
      <c r="G239" s="50">
        <f>SUM(G217:G238)</f>
        <v>373740.69</v>
      </c>
      <c r="H239" s="610"/>
      <c r="I239" s="33">
        <f>B208+I236</f>
        <v>9835344.719999999</v>
      </c>
      <c r="J239" s="698" t="s">
        <v>57</v>
      </c>
      <c r="K239" s="700"/>
      <c r="L239" s="699"/>
      <c r="M239" s="33">
        <f>SUM(G208+M236)</f>
        <v>9835344.72</v>
      </c>
    </row>
    <row r="240" spans="2:9" ht="20.25" thickBot="1" thickTop="1">
      <c r="B240" s="53">
        <f>B216+B239</f>
        <v>14119218.14</v>
      </c>
      <c r="C240" s="701" t="s">
        <v>134</v>
      </c>
      <c r="D240" s="702"/>
      <c r="E240" s="702"/>
      <c r="F240" s="703"/>
      <c r="G240" s="53">
        <f>G216+G239</f>
        <v>1480451.66</v>
      </c>
      <c r="H240" s="58"/>
      <c r="I240" s="611"/>
    </row>
    <row r="241" ht="19.5" thickTop="1"/>
    <row r="242" ht="23.25">
      <c r="M242" s="538">
        <f>M239-งบทดลอง!I260</f>
        <v>5999.999999998137</v>
      </c>
    </row>
    <row r="250" spans="1:13" ht="21">
      <c r="A250" s="1" t="s">
        <v>122</v>
      </c>
      <c r="B250" s="2"/>
      <c r="C250" s="2"/>
      <c r="D250" s="2"/>
      <c r="E250" s="2"/>
      <c r="F250" s="2"/>
      <c r="G250" s="1" t="s">
        <v>440</v>
      </c>
      <c r="H250" s="696" t="s">
        <v>42</v>
      </c>
      <c r="I250" s="697"/>
      <c r="J250" s="3"/>
      <c r="K250" s="4"/>
      <c r="L250" s="5" t="s">
        <v>62</v>
      </c>
      <c r="M250" s="6" t="s">
        <v>59</v>
      </c>
    </row>
    <row r="251" spans="1:13" ht="21">
      <c r="A251" s="1" t="s">
        <v>123</v>
      </c>
      <c r="B251" s="1" t="s">
        <v>124</v>
      </c>
      <c r="C251" s="2"/>
      <c r="D251" s="2"/>
      <c r="E251" s="2"/>
      <c r="F251" s="2"/>
      <c r="G251" s="2"/>
      <c r="H251" s="9" t="s">
        <v>60</v>
      </c>
      <c r="I251" s="6" t="s">
        <v>61</v>
      </c>
      <c r="J251" s="698" t="s">
        <v>35</v>
      </c>
      <c r="K251" s="699"/>
      <c r="L251" s="12" t="s">
        <v>64</v>
      </c>
      <c r="M251" s="13" t="s">
        <v>61</v>
      </c>
    </row>
    <row r="252" spans="1:13" ht="21">
      <c r="A252" s="1"/>
      <c r="B252" s="1"/>
      <c r="C252" s="585" t="s">
        <v>125</v>
      </c>
      <c r="D252" s="585"/>
      <c r="E252" s="585"/>
      <c r="F252" s="14"/>
      <c r="G252" s="1"/>
      <c r="H252" s="10" t="s">
        <v>63</v>
      </c>
      <c r="I252" s="15" t="s">
        <v>63</v>
      </c>
      <c r="J252" s="16"/>
      <c r="K252" s="17"/>
      <c r="L252" s="18"/>
      <c r="M252" s="15" t="s">
        <v>126</v>
      </c>
    </row>
    <row r="253" spans="1:13" ht="21">
      <c r="A253" s="1"/>
      <c r="B253" s="1"/>
      <c r="C253" s="1"/>
      <c r="D253" s="1"/>
      <c r="E253" s="1"/>
      <c r="F253" s="19" t="s">
        <v>127</v>
      </c>
      <c r="G253" s="20" t="s">
        <v>757</v>
      </c>
      <c r="H253" s="230">
        <v>531720</v>
      </c>
      <c r="I253" s="21">
        <f aca="true" t="shared" si="10" ref="I253:I262">I204+M253</f>
        <v>286859.08999999997</v>
      </c>
      <c r="J253" s="5" t="s">
        <v>69</v>
      </c>
      <c r="K253" s="22" t="s">
        <v>44</v>
      </c>
      <c r="L253" s="172">
        <v>510000</v>
      </c>
      <c r="M253" s="24">
        <f>'มาตรฐาน 2 '!G189</f>
        <v>11604</v>
      </c>
    </row>
    <row r="254" spans="1:13" ht="23.25" customHeight="1">
      <c r="A254" s="586" t="s">
        <v>58</v>
      </c>
      <c r="B254" s="586"/>
      <c r="C254" s="587" t="s">
        <v>35</v>
      </c>
      <c r="D254" s="588"/>
      <c r="E254" s="589"/>
      <c r="F254" s="6" t="s">
        <v>62</v>
      </c>
      <c r="G254" s="6" t="s">
        <v>59</v>
      </c>
      <c r="H254" s="25">
        <v>2571120</v>
      </c>
      <c r="I254" s="21">
        <f t="shared" si="10"/>
        <v>1285560</v>
      </c>
      <c r="J254" s="27"/>
      <c r="K254" s="76" t="s">
        <v>207</v>
      </c>
      <c r="L254" s="97">
        <v>521000</v>
      </c>
      <c r="M254" s="24">
        <f>'มาตรฐาน 2 '!G190</f>
        <v>214260</v>
      </c>
    </row>
    <row r="255" spans="1:13" ht="21">
      <c r="A255" s="9" t="s">
        <v>60</v>
      </c>
      <c r="B255" s="6" t="s">
        <v>61</v>
      </c>
      <c r="C255" s="590"/>
      <c r="D255" s="591"/>
      <c r="E255" s="592"/>
      <c r="F255" s="13"/>
      <c r="G255" s="11" t="s">
        <v>61</v>
      </c>
      <c r="H255" s="25">
        <v>4880265</v>
      </c>
      <c r="I255" s="21">
        <f t="shared" si="10"/>
        <v>1903100</v>
      </c>
      <c r="J255" s="27"/>
      <c r="K255" s="76" t="s">
        <v>208</v>
      </c>
      <c r="L255" s="97">
        <v>522000</v>
      </c>
      <c r="M255" s="24">
        <f>'มาตรฐาน 2 '!G191</f>
        <v>369040</v>
      </c>
    </row>
    <row r="256" spans="1:13" ht="21">
      <c r="A256" s="30" t="s">
        <v>63</v>
      </c>
      <c r="B256" s="15" t="s">
        <v>63</v>
      </c>
      <c r="C256" s="593"/>
      <c r="D256" s="594"/>
      <c r="E256" s="595"/>
      <c r="F256" s="13" t="s">
        <v>64</v>
      </c>
      <c r="G256" s="31" t="s">
        <v>63</v>
      </c>
      <c r="H256" s="25">
        <v>138840</v>
      </c>
      <c r="I256" s="21">
        <f t="shared" si="10"/>
        <v>74725</v>
      </c>
      <c r="J256" s="27"/>
      <c r="K256" s="44" t="s">
        <v>45</v>
      </c>
      <c r="L256" s="97">
        <v>220400</v>
      </c>
      <c r="M256" s="24">
        <f>'มาตรฐาน 2 '!G192</f>
        <v>12285</v>
      </c>
    </row>
    <row r="257" spans="1:13" ht="21.75" thickBot="1">
      <c r="A257" s="32"/>
      <c r="B257" s="33">
        <v>7601291.79</v>
      </c>
      <c r="C257" s="9" t="s">
        <v>56</v>
      </c>
      <c r="D257" s="5"/>
      <c r="E257" s="424"/>
      <c r="F257" s="35"/>
      <c r="G257" s="33">
        <f>I239</f>
        <v>9835344.719999999</v>
      </c>
      <c r="H257" s="25">
        <v>2614380</v>
      </c>
      <c r="I257" s="21">
        <f t="shared" si="10"/>
        <v>972260</v>
      </c>
      <c r="J257" s="27"/>
      <c r="K257" s="44" t="s">
        <v>46</v>
      </c>
      <c r="L257" s="97">
        <v>220600</v>
      </c>
      <c r="M257" s="24">
        <f>'มาตรฐาน 2 '!G193</f>
        <v>191995</v>
      </c>
    </row>
    <row r="258" spans="1:13" ht="21.75" thickTop="1">
      <c r="A258" s="36"/>
      <c r="B258" s="36"/>
      <c r="C258" s="34" t="s">
        <v>128</v>
      </c>
      <c r="D258" s="37"/>
      <c r="E258" s="37"/>
      <c r="F258" s="38"/>
      <c r="G258" s="36"/>
      <c r="H258" s="25">
        <v>728395</v>
      </c>
      <c r="I258" s="21">
        <f t="shared" si="10"/>
        <v>178589</v>
      </c>
      <c r="J258" s="27"/>
      <c r="K258" s="44" t="s">
        <v>48</v>
      </c>
      <c r="L258" s="97">
        <v>531000</v>
      </c>
      <c r="M258" s="24">
        <f>'มาตรฐาน 2 '!G194</f>
        <v>39020</v>
      </c>
    </row>
    <row r="259" spans="1:13" ht="21">
      <c r="A259" s="40">
        <v>74017</v>
      </c>
      <c r="B259" s="40">
        <f aca="true" t="shared" si="11" ref="B259:B264">B210+G259</f>
        <v>72178</v>
      </c>
      <c r="C259" s="41" t="s">
        <v>65</v>
      </c>
      <c r="D259" s="37"/>
      <c r="E259" s="42"/>
      <c r="F259" s="28" t="s">
        <v>187</v>
      </c>
      <c r="G259" s="40">
        <f>มาตรฐาน3!L194</f>
        <v>42889</v>
      </c>
      <c r="H259" s="25">
        <v>3664700</v>
      </c>
      <c r="I259" s="21">
        <f t="shared" si="10"/>
        <v>755846.38</v>
      </c>
      <c r="J259" s="27"/>
      <c r="K259" s="44" t="s">
        <v>52</v>
      </c>
      <c r="L259" s="97">
        <v>532000</v>
      </c>
      <c r="M259" s="24">
        <f>'มาตรฐาน 2 '!G195</f>
        <v>207319.38</v>
      </c>
    </row>
    <row r="260" spans="1:13" ht="21">
      <c r="A260" s="26">
        <v>22880</v>
      </c>
      <c r="B260" s="40">
        <f t="shared" si="11"/>
        <v>21439.4</v>
      </c>
      <c r="C260" s="43" t="s">
        <v>66</v>
      </c>
      <c r="D260" s="27"/>
      <c r="E260" s="44"/>
      <c r="F260" s="29" t="s">
        <v>188</v>
      </c>
      <c r="G260" s="40">
        <f>มาตรฐาน3!L195</f>
        <v>200</v>
      </c>
      <c r="H260" s="25">
        <v>1811664</v>
      </c>
      <c r="I260" s="21">
        <f t="shared" si="10"/>
        <v>635116.1699999999</v>
      </c>
      <c r="J260" s="27"/>
      <c r="K260" s="44" t="s">
        <v>50</v>
      </c>
      <c r="L260" s="97">
        <v>533000</v>
      </c>
      <c r="M260" s="24">
        <f>'มาตรฐาน 2 '!G196</f>
        <v>81335</v>
      </c>
    </row>
    <row r="261" spans="1:13" ht="21">
      <c r="A261" s="26">
        <v>124248</v>
      </c>
      <c r="B261" s="40">
        <f t="shared" si="11"/>
        <v>53582.81999999999</v>
      </c>
      <c r="C261" s="43" t="s">
        <v>67</v>
      </c>
      <c r="D261" s="27"/>
      <c r="E261" s="44"/>
      <c r="F261" s="29" t="s">
        <v>189</v>
      </c>
      <c r="G261" s="40">
        <f>มาตรฐาน3!L196</f>
        <v>6477.58</v>
      </c>
      <c r="H261" s="25">
        <v>268816</v>
      </c>
      <c r="I261" s="21">
        <f t="shared" si="10"/>
        <v>135121.83</v>
      </c>
      <c r="J261" s="27"/>
      <c r="K261" s="44" t="s">
        <v>47</v>
      </c>
      <c r="L261" s="97">
        <v>534000</v>
      </c>
      <c r="M261" s="24">
        <f>'มาตรฐาน 2 '!G197</f>
        <v>25788.85</v>
      </c>
    </row>
    <row r="262" spans="1:13" ht="21">
      <c r="A262" s="26">
        <v>61167</v>
      </c>
      <c r="B262" s="40">
        <f t="shared" si="11"/>
        <v>22620</v>
      </c>
      <c r="C262" s="43" t="s">
        <v>129</v>
      </c>
      <c r="D262" s="27"/>
      <c r="E262" s="44"/>
      <c r="F262" s="29" t="s">
        <v>190</v>
      </c>
      <c r="G262" s="40">
        <f>มาตรฐาน3!L197</f>
        <v>15100</v>
      </c>
      <c r="H262" s="25">
        <v>1832000</v>
      </c>
      <c r="I262" s="21">
        <f t="shared" si="10"/>
        <v>894800</v>
      </c>
      <c r="J262" s="27"/>
      <c r="K262" s="44" t="s">
        <v>49</v>
      </c>
      <c r="L262" s="97">
        <v>560000</v>
      </c>
      <c r="M262" s="24">
        <f>'มาตรฐาน 2 '!G198</f>
        <v>0</v>
      </c>
    </row>
    <row r="263" spans="1:13" ht="21">
      <c r="A263" s="26">
        <v>14317688</v>
      </c>
      <c r="B263" s="40">
        <f t="shared" si="11"/>
        <v>6297993.69</v>
      </c>
      <c r="C263" s="43" t="s">
        <v>130</v>
      </c>
      <c r="D263" s="27"/>
      <c r="E263" s="44"/>
      <c r="F263" s="29" t="s">
        <v>191</v>
      </c>
      <c r="G263" s="40">
        <f>มาตรฐาน3!L198</f>
        <v>1601569.8499999999</v>
      </c>
      <c r="H263" s="25">
        <v>197600</v>
      </c>
      <c r="I263" s="21">
        <f>I214</f>
        <v>0</v>
      </c>
      <c r="J263" s="27"/>
      <c r="K263" s="44" t="s">
        <v>70</v>
      </c>
      <c r="L263" s="97">
        <v>541000</v>
      </c>
      <c r="M263" s="24">
        <f>'มาตรฐาน 2 '!G199</f>
        <v>0</v>
      </c>
    </row>
    <row r="264" spans="1:13" ht="21">
      <c r="A264" s="26">
        <v>8000000</v>
      </c>
      <c r="B264" s="40">
        <f t="shared" si="11"/>
        <v>1566790</v>
      </c>
      <c r="C264" s="27" t="s">
        <v>68</v>
      </c>
      <c r="D264" s="27"/>
      <c r="E264" s="44"/>
      <c r="F264" s="29" t="s">
        <v>192</v>
      </c>
      <c r="G264" s="40">
        <f>มาตรฐาน3!L199</f>
        <v>42000</v>
      </c>
      <c r="H264" s="52">
        <v>3360500</v>
      </c>
      <c r="I264" s="21">
        <f>I215+M264</f>
        <v>1028511</v>
      </c>
      <c r="J264" s="27"/>
      <c r="K264" s="44" t="s">
        <v>53</v>
      </c>
      <c r="L264" s="97">
        <v>542000</v>
      </c>
      <c r="M264" s="24">
        <f>'มาตรฐาน 2 '!G200</f>
        <v>935053</v>
      </c>
    </row>
    <row r="265" spans="1:13" ht="19.5" thickBot="1">
      <c r="A265" s="33">
        <f>SUM(A259:A264)</f>
        <v>22600000</v>
      </c>
      <c r="B265" s="33">
        <f>SUM(B259:B264)</f>
        <v>8034603.91</v>
      </c>
      <c r="C265" s="43"/>
      <c r="D265" s="27"/>
      <c r="E265" s="44"/>
      <c r="F265" s="46"/>
      <c r="G265" s="33">
        <f>SUM(G259:G264)</f>
        <v>1708236.43</v>
      </c>
      <c r="H265" s="33">
        <f>SUM(H253:H264)</f>
        <v>22600000</v>
      </c>
      <c r="I265" s="33">
        <f>SUM(I253:I264)</f>
        <v>8150488.47</v>
      </c>
      <c r="J265" s="7"/>
      <c r="K265" s="7"/>
      <c r="L265" s="23"/>
      <c r="M265" s="33">
        <f>SUM(M253:M264)</f>
        <v>2087700.23</v>
      </c>
    </row>
    <row r="266" spans="1:13" ht="20.25" thickTop="1">
      <c r="A266" s="603"/>
      <c r="B266" s="602">
        <f>B217</f>
        <v>1043190</v>
      </c>
      <c r="C266" s="43" t="s">
        <v>686</v>
      </c>
      <c r="D266" s="27"/>
      <c r="E266" s="44"/>
      <c r="F266" s="29"/>
      <c r="G266" s="233"/>
      <c r="I266" s="26">
        <f>I217</f>
        <v>0</v>
      </c>
      <c r="J266" s="264"/>
      <c r="K266" s="27" t="s">
        <v>176</v>
      </c>
      <c r="L266" s="263" t="s">
        <v>221</v>
      </c>
      <c r="M266" s="231">
        <f>'มาตรฐาน 2 '!G267</f>
        <v>0</v>
      </c>
    </row>
    <row r="267" spans="1:13" ht="19.5">
      <c r="A267" s="600"/>
      <c r="B267" s="26">
        <f>B218+G267</f>
        <v>3861911</v>
      </c>
      <c r="C267" s="259" t="s">
        <v>684</v>
      </c>
      <c r="D267" s="37"/>
      <c r="E267" s="37"/>
      <c r="F267" s="29"/>
      <c r="G267" s="26">
        <f>มาตรฐาน3!H212</f>
        <v>1376291</v>
      </c>
      <c r="I267" s="26">
        <f>I218</f>
        <v>533800</v>
      </c>
      <c r="J267" s="264"/>
      <c r="K267" s="27" t="s">
        <v>185</v>
      </c>
      <c r="L267" s="263" t="s">
        <v>221</v>
      </c>
      <c r="M267" s="231">
        <v>0</v>
      </c>
    </row>
    <row r="268" spans="1:13" ht="21">
      <c r="A268" s="45"/>
      <c r="B268" s="26">
        <f>B219</f>
        <v>630960</v>
      </c>
      <c r="C268" s="43" t="s">
        <v>545</v>
      </c>
      <c r="D268" s="93" t="s">
        <v>233</v>
      </c>
      <c r="E268" s="228"/>
      <c r="F268" s="29" t="s">
        <v>661</v>
      </c>
      <c r="G268" s="26">
        <f>มาตรฐาน3!H224</f>
        <v>0</v>
      </c>
      <c r="H268" s="47"/>
      <c r="I268" s="26">
        <f>I219+M268</f>
        <v>435490</v>
      </c>
      <c r="J268" s="39" t="s">
        <v>90</v>
      </c>
      <c r="K268" s="44"/>
      <c r="L268" s="539" t="s">
        <v>215</v>
      </c>
      <c r="M268" s="231">
        <f>'มาตรฐาน 2 '!G201</f>
        <v>69528</v>
      </c>
    </row>
    <row r="269" spans="1:15" ht="21">
      <c r="A269" s="45"/>
      <c r="B269" s="26">
        <f>B220+G269</f>
        <v>130800</v>
      </c>
      <c r="C269" s="43"/>
      <c r="D269" s="93" t="s">
        <v>234</v>
      </c>
      <c r="E269" s="228"/>
      <c r="F269" s="29" t="s">
        <v>661</v>
      </c>
      <c r="G269" s="26">
        <f>มาตรฐาน3!H213</f>
        <v>43600</v>
      </c>
      <c r="H269" s="48"/>
      <c r="I269" s="26">
        <f>I220+M269</f>
        <v>521820</v>
      </c>
      <c r="J269" s="527" t="s">
        <v>616</v>
      </c>
      <c r="K269" s="540" t="s">
        <v>529</v>
      </c>
      <c r="L269" s="504">
        <v>441002</v>
      </c>
      <c r="M269" s="266">
        <f>'มาตรฐาน 2 '!G205</f>
        <v>101970</v>
      </c>
      <c r="O269" s="427"/>
    </row>
    <row r="270" spans="1:15" ht="21">
      <c r="A270" s="45"/>
      <c r="B270" s="26">
        <f>B221+G270</f>
        <v>6540</v>
      </c>
      <c r="C270" s="260"/>
      <c r="D270" s="93" t="s">
        <v>231</v>
      </c>
      <c r="E270" s="228"/>
      <c r="F270" s="29" t="s">
        <v>661</v>
      </c>
      <c r="G270" s="26">
        <f>มาตรฐาน3!H214</f>
        <v>2180</v>
      </c>
      <c r="H270" s="162"/>
      <c r="I270" s="26">
        <f>I221+M270</f>
        <v>72405</v>
      </c>
      <c r="J270" s="43"/>
      <c r="K270" s="540" t="s">
        <v>530</v>
      </c>
      <c r="L270" s="573">
        <v>441002</v>
      </c>
      <c r="M270" s="266">
        <f>'มาตรฐาน 2 '!G206</f>
        <v>24135</v>
      </c>
      <c r="O270" s="58"/>
    </row>
    <row r="271" spans="1:15" ht="21">
      <c r="A271" s="45"/>
      <c r="B271" s="26">
        <f>B222</f>
        <v>78200</v>
      </c>
      <c r="C271" s="260"/>
      <c r="D271" s="93" t="s">
        <v>537</v>
      </c>
      <c r="E271" s="228"/>
      <c r="F271" s="29" t="s">
        <v>661</v>
      </c>
      <c r="G271" s="26">
        <v>0</v>
      </c>
      <c r="H271" s="162"/>
      <c r="I271" s="26">
        <f>I222</f>
        <v>0</v>
      </c>
      <c r="J271" s="37"/>
      <c r="K271" s="612" t="s">
        <v>536</v>
      </c>
      <c r="L271" s="504">
        <v>441002</v>
      </c>
      <c r="M271" s="441">
        <v>0</v>
      </c>
      <c r="O271" s="58"/>
    </row>
    <row r="272" spans="1:15" ht="21">
      <c r="A272" s="45"/>
      <c r="B272" s="26">
        <f>B223</f>
        <v>37500</v>
      </c>
      <c r="C272" s="261"/>
      <c r="D272" s="262" t="s">
        <v>424</v>
      </c>
      <c r="E272" s="262"/>
      <c r="F272" s="29" t="s">
        <v>661</v>
      </c>
      <c r="G272" s="26">
        <v>0</v>
      </c>
      <c r="H272" s="162"/>
      <c r="I272" s="26">
        <f>I223</f>
        <v>37500</v>
      </c>
      <c r="J272" s="43"/>
      <c r="K272" s="84" t="s">
        <v>445</v>
      </c>
      <c r="L272" s="573">
        <v>441002</v>
      </c>
      <c r="M272" s="441">
        <v>0</v>
      </c>
      <c r="O272" s="58"/>
    </row>
    <row r="273" spans="1:17" ht="21">
      <c r="A273" s="45"/>
      <c r="B273" s="26">
        <f aca="true" t="shared" si="12" ref="B273:B278">B224+G273</f>
        <v>3563600</v>
      </c>
      <c r="C273" s="261"/>
      <c r="D273" s="438" t="s">
        <v>250</v>
      </c>
      <c r="E273" s="438"/>
      <c r="F273" s="29" t="s">
        <v>661</v>
      </c>
      <c r="G273" s="26">
        <f>มาตรฐาน3!H215</f>
        <v>1016800</v>
      </c>
      <c r="H273" s="178"/>
      <c r="I273" s="26">
        <f>I224</f>
        <v>1003500</v>
      </c>
      <c r="J273" s="43"/>
      <c r="K273" s="84" t="s">
        <v>606</v>
      </c>
      <c r="L273" s="504">
        <v>441002</v>
      </c>
      <c r="M273" s="26">
        <v>0</v>
      </c>
      <c r="O273" s="58"/>
      <c r="Q273" s="574"/>
    </row>
    <row r="274" spans="1:13" ht="21">
      <c r="A274" s="45"/>
      <c r="B274" s="26">
        <f t="shared" si="12"/>
        <v>1282400</v>
      </c>
      <c r="C274" s="261"/>
      <c r="D274" s="438" t="s">
        <v>361</v>
      </c>
      <c r="E274" s="438"/>
      <c r="F274" s="29" t="s">
        <v>661</v>
      </c>
      <c r="G274" s="26">
        <f>มาตรฐาน3!H216</f>
        <v>549600</v>
      </c>
      <c r="H274" s="517"/>
      <c r="I274" s="26">
        <f>I225</f>
        <v>492400</v>
      </c>
      <c r="J274" s="259"/>
      <c r="K274" s="84" t="s">
        <v>607</v>
      </c>
      <c r="L274" s="573">
        <v>441002</v>
      </c>
      <c r="M274" s="26">
        <v>0</v>
      </c>
    </row>
    <row r="275" spans="1:13" ht="21">
      <c r="A275" s="45"/>
      <c r="B275" s="26">
        <f t="shared" si="12"/>
        <v>17802.89</v>
      </c>
      <c r="C275" s="261" t="s">
        <v>131</v>
      </c>
      <c r="D275" s="227" t="s">
        <v>209</v>
      </c>
      <c r="E275" s="262"/>
      <c r="F275" s="263" t="s">
        <v>219</v>
      </c>
      <c r="G275" s="26">
        <f>'มาตรฐาน 2 '!H207</f>
        <v>10448.23</v>
      </c>
      <c r="H275" s="48"/>
      <c r="I275" s="26">
        <f>I226</f>
        <v>1500</v>
      </c>
      <c r="J275" s="259"/>
      <c r="K275" s="84" t="s">
        <v>608</v>
      </c>
      <c r="L275" s="504">
        <v>431022</v>
      </c>
      <c r="M275" s="26">
        <v>0</v>
      </c>
    </row>
    <row r="276" spans="1:13" ht="21">
      <c r="A276" s="45"/>
      <c r="B276" s="26">
        <f t="shared" si="12"/>
        <v>35374</v>
      </c>
      <c r="C276" s="437"/>
      <c r="D276" s="227" t="s">
        <v>538</v>
      </c>
      <c r="E276" s="262"/>
      <c r="F276" s="439"/>
      <c r="G276" s="440">
        <f>'มาตรฐาน 2 '!H208</f>
        <v>5470</v>
      </c>
      <c r="H276" s="49"/>
      <c r="I276" s="26">
        <f>I227+M276</f>
        <v>7354.66</v>
      </c>
      <c r="J276" s="261" t="s">
        <v>131</v>
      </c>
      <c r="K276" s="227" t="s">
        <v>209</v>
      </c>
      <c r="L276" s="575">
        <v>230102</v>
      </c>
      <c r="M276" s="441">
        <f>'มาตรฐาน 2 '!G203</f>
        <v>1315.69</v>
      </c>
    </row>
    <row r="277" spans="1:13" ht="21">
      <c r="A277" s="45"/>
      <c r="B277" s="26">
        <f t="shared" si="12"/>
        <v>3496</v>
      </c>
      <c r="C277" s="437"/>
      <c r="D277" s="227" t="s">
        <v>716</v>
      </c>
      <c r="E277" s="262"/>
      <c r="F277" s="439"/>
      <c r="G277" s="440">
        <f>'มาตรฐาน 2 '!H209</f>
        <v>981</v>
      </c>
      <c r="H277" s="49"/>
      <c r="I277" s="26">
        <f>I228+M277</f>
        <v>162145</v>
      </c>
      <c r="J277" s="261"/>
      <c r="K277" s="519" t="s">
        <v>460</v>
      </c>
      <c r="L277" s="577">
        <v>230109</v>
      </c>
      <c r="M277" s="441">
        <f>'มาตรฐาน 2 '!G204</f>
        <v>775</v>
      </c>
    </row>
    <row r="278" spans="1:13" ht="21">
      <c r="A278" s="45"/>
      <c r="B278" s="26">
        <f t="shared" si="12"/>
        <v>54304</v>
      </c>
      <c r="C278" s="437"/>
      <c r="D278" s="227" t="s">
        <v>539</v>
      </c>
      <c r="E278" s="262"/>
      <c r="F278" s="439"/>
      <c r="G278" s="440">
        <f>'มาตรฐาน 2 '!H210</f>
        <v>10446</v>
      </c>
      <c r="H278" s="49"/>
      <c r="I278" s="26">
        <f>I229+M278</f>
        <v>20706</v>
      </c>
      <c r="J278" s="560"/>
      <c r="K278" s="84" t="s">
        <v>526</v>
      </c>
      <c r="L278" s="97"/>
      <c r="M278" s="441">
        <v>10824</v>
      </c>
    </row>
    <row r="279" spans="1:13" ht="21">
      <c r="A279" s="45"/>
      <c r="B279" s="26">
        <f>B232</f>
        <v>500</v>
      </c>
      <c r="C279" s="438"/>
      <c r="D279" s="438" t="s">
        <v>677</v>
      </c>
      <c r="E279" s="438"/>
      <c r="F279" s="439"/>
      <c r="G279" s="26">
        <v>0</v>
      </c>
      <c r="H279" s="45"/>
      <c r="I279" s="26">
        <v>2515</v>
      </c>
      <c r="J279" s="560"/>
      <c r="K279" s="84" t="s">
        <v>705</v>
      </c>
      <c r="L279" s="97"/>
      <c r="M279" s="441">
        <v>2515</v>
      </c>
    </row>
    <row r="280" spans="1:13" ht="21">
      <c r="A280" s="49"/>
      <c r="B280" s="78">
        <v>700</v>
      </c>
      <c r="C280" s="438"/>
      <c r="D280" s="438" t="s">
        <v>758</v>
      </c>
      <c r="E280" s="438"/>
      <c r="F280" s="439"/>
      <c r="G280" s="78">
        <v>700</v>
      </c>
      <c r="H280" s="45"/>
      <c r="I280" s="26">
        <f>I230+M280</f>
        <v>9198</v>
      </c>
      <c r="J280" s="560"/>
      <c r="K280" s="83" t="s">
        <v>707</v>
      </c>
      <c r="L280" s="453"/>
      <c r="M280" s="572">
        <v>0</v>
      </c>
    </row>
    <row r="281" spans="1:13" ht="21">
      <c r="A281" s="49"/>
      <c r="B281" s="78">
        <v>800</v>
      </c>
      <c r="C281" s="438"/>
      <c r="D281" s="438" t="s">
        <v>752</v>
      </c>
      <c r="E281" s="438"/>
      <c r="F281" s="439"/>
      <c r="G281" s="78">
        <v>800</v>
      </c>
      <c r="H281" s="45"/>
      <c r="I281" s="26">
        <f>I231+M281</f>
        <v>41444</v>
      </c>
      <c r="J281" s="560"/>
      <c r="K281" s="84" t="s">
        <v>525</v>
      </c>
      <c r="L281" s="97">
        <v>230115</v>
      </c>
      <c r="M281" s="78">
        <f>'มาตรฐาน 2 '!G210</f>
        <v>10811</v>
      </c>
    </row>
    <row r="282" spans="1:13" ht="21">
      <c r="A282" s="49"/>
      <c r="B282" s="26">
        <f>B233</f>
        <v>2456</v>
      </c>
      <c r="C282" s="262"/>
      <c r="D282" s="262" t="s">
        <v>442</v>
      </c>
      <c r="E282" s="262"/>
      <c r="F282" s="263"/>
      <c r="G282" s="26">
        <v>0</v>
      </c>
      <c r="H282" s="45"/>
      <c r="I282" s="26">
        <f>I232</f>
        <v>3621</v>
      </c>
      <c r="J282" s="560"/>
      <c r="K282" s="84" t="s">
        <v>609</v>
      </c>
      <c r="L282" s="97"/>
      <c r="M282" s="78">
        <v>0</v>
      </c>
    </row>
    <row r="283" spans="1:13" ht="21">
      <c r="A283" s="49"/>
      <c r="B283" s="26">
        <f>B234</f>
        <v>40000</v>
      </c>
      <c r="C283" s="262"/>
      <c r="D283" s="262" t="s">
        <v>480</v>
      </c>
      <c r="E283" s="231"/>
      <c r="F283" s="539"/>
      <c r="G283" s="26">
        <v>0</v>
      </c>
      <c r="H283" s="54"/>
      <c r="I283" s="26">
        <f>I233+M283</f>
        <v>3373659</v>
      </c>
      <c r="J283" s="232" t="s">
        <v>133</v>
      </c>
      <c r="K283" s="232"/>
      <c r="L283" s="426" t="s">
        <v>216</v>
      </c>
      <c r="M283" s="561">
        <f>'มาตรฐาน 2 '!G202</f>
        <v>674807</v>
      </c>
    </row>
    <row r="284" spans="1:13" ht="21.75" thickBot="1">
      <c r="A284" s="49"/>
      <c r="B284" s="162">
        <v>930.03</v>
      </c>
      <c r="C284" s="49"/>
      <c r="D284" s="75" t="s">
        <v>755</v>
      </c>
      <c r="E284" s="76"/>
      <c r="F284" s="75"/>
      <c r="G284" s="162">
        <v>930.03</v>
      </c>
      <c r="H284" s="54"/>
      <c r="I284" s="53">
        <f>SUM(I265:I283)</f>
        <v>14869546.129999999</v>
      </c>
      <c r="J284" s="9" t="s">
        <v>71</v>
      </c>
      <c r="K284" s="5"/>
      <c r="L284" s="424"/>
      <c r="M284" s="53">
        <f>SUM(M265:M283)</f>
        <v>2984380.92</v>
      </c>
    </row>
    <row r="285" spans="1:13" ht="21.75" thickTop="1">
      <c r="A285" s="49"/>
      <c r="B285" s="26">
        <f>B235</f>
        <v>665</v>
      </c>
      <c r="C285" s="49"/>
      <c r="D285" s="83" t="s">
        <v>613</v>
      </c>
      <c r="E285" s="84"/>
      <c r="F285" s="83"/>
      <c r="G285" s="26">
        <v>0</v>
      </c>
      <c r="H285" s="54"/>
      <c r="I285" s="233"/>
      <c r="J285" s="12"/>
      <c r="K285" s="12"/>
      <c r="L285" s="12"/>
      <c r="M285" s="233"/>
    </row>
    <row r="286" spans="1:13" ht="21">
      <c r="A286" s="49"/>
      <c r="B286" s="26">
        <f>B236+G286</f>
        <v>1800</v>
      </c>
      <c r="C286" s="262"/>
      <c r="D286" s="83" t="s">
        <v>614</v>
      </c>
      <c r="E286" s="84"/>
      <c r="F286" s="83"/>
      <c r="G286" s="78">
        <v>1400</v>
      </c>
      <c r="I286" s="559">
        <f>B291-I284</f>
        <v>4006452.790000003</v>
      </c>
      <c r="J286" s="54"/>
      <c r="K286" s="55" t="s">
        <v>72</v>
      </c>
      <c r="L286" s="56"/>
      <c r="M286" s="233">
        <f>G291-M284</f>
        <v>1772399.8599999994</v>
      </c>
    </row>
    <row r="287" spans="2:13" ht="21">
      <c r="B287" s="26">
        <f>B237+G287</f>
        <v>44466</v>
      </c>
      <c r="C287" s="262"/>
      <c r="D287" s="83" t="s">
        <v>678</v>
      </c>
      <c r="E287" s="84"/>
      <c r="F287" s="83"/>
      <c r="G287" s="78">
        <f>26798+2100</f>
        <v>28898</v>
      </c>
      <c r="I287" s="559"/>
      <c r="J287" s="54"/>
      <c r="K287" s="57" t="s">
        <v>163</v>
      </c>
      <c r="L287" s="56"/>
      <c r="M287" s="26"/>
    </row>
    <row r="288" spans="2:13" ht="21">
      <c r="B288" s="26">
        <v>0.09</v>
      </c>
      <c r="C288" s="262"/>
      <c r="D288" s="83" t="s">
        <v>754</v>
      </c>
      <c r="E288" s="76"/>
      <c r="F288" s="75"/>
      <c r="G288" s="78">
        <v>0.09</v>
      </c>
      <c r="H288" s="610"/>
      <c r="I288" s="52"/>
      <c r="J288" s="60"/>
      <c r="K288" s="61" t="s">
        <v>73</v>
      </c>
      <c r="L288" s="56"/>
      <c r="M288" s="234"/>
    </row>
    <row r="289" spans="2:13" ht="21.75" thickBot="1">
      <c r="B289" s="26">
        <f>B238</f>
        <v>3000</v>
      </c>
      <c r="C289" s="262"/>
      <c r="D289" s="607" t="s">
        <v>679</v>
      </c>
      <c r="E289" s="609"/>
      <c r="F289" s="75"/>
      <c r="G289" s="78">
        <v>0</v>
      </c>
      <c r="H289" s="58"/>
      <c r="I289" s="33">
        <f>B257+I286</f>
        <v>11607744.580000002</v>
      </c>
      <c r="J289" s="698" t="s">
        <v>57</v>
      </c>
      <c r="K289" s="700"/>
      <c r="L289" s="699"/>
      <c r="M289" s="33">
        <f>SUM(G257+M286)</f>
        <v>11607744.579999998</v>
      </c>
    </row>
    <row r="290" spans="2:9" ht="19.5" thickTop="1">
      <c r="B290" s="537">
        <f>SUM(B266:B289)</f>
        <v>10841395.01</v>
      </c>
      <c r="C290" s="51"/>
      <c r="D290" s="51"/>
      <c r="E290" s="608"/>
      <c r="F290" s="608"/>
      <c r="G290" s="50">
        <f>SUM(G266:G289)</f>
        <v>3048544.3499999996</v>
      </c>
      <c r="I290" s="611"/>
    </row>
    <row r="291" spans="2:7" ht="19.5" thickBot="1">
      <c r="B291" s="53">
        <f>B265+B290</f>
        <v>18875998.92</v>
      </c>
      <c r="C291" s="701" t="s">
        <v>134</v>
      </c>
      <c r="D291" s="702"/>
      <c r="E291" s="702"/>
      <c r="F291" s="703"/>
      <c r="G291" s="53">
        <f>G265+G290</f>
        <v>4756780.779999999</v>
      </c>
    </row>
    <row r="292" ht="24" thickTop="1">
      <c r="M292" s="538">
        <f>M289-งบทดลอง!I321</f>
        <v>0</v>
      </c>
    </row>
    <row r="299" spans="1:13" ht="21">
      <c r="A299" s="1" t="s">
        <v>122</v>
      </c>
      <c r="B299" s="2"/>
      <c r="C299" s="2"/>
      <c r="D299" s="2"/>
      <c r="E299" s="2"/>
      <c r="F299" s="2"/>
      <c r="G299" s="1" t="s">
        <v>440</v>
      </c>
      <c r="H299" s="696" t="s">
        <v>58</v>
      </c>
      <c r="I299" s="697"/>
      <c r="J299" s="3"/>
      <c r="K299" s="4"/>
      <c r="L299" s="5" t="s">
        <v>62</v>
      </c>
      <c r="M299" s="6" t="s">
        <v>59</v>
      </c>
    </row>
    <row r="300" spans="1:13" ht="21">
      <c r="A300" s="1" t="s">
        <v>123</v>
      </c>
      <c r="B300" s="1" t="s">
        <v>124</v>
      </c>
      <c r="C300" s="2"/>
      <c r="D300" s="2"/>
      <c r="E300" s="2"/>
      <c r="F300" s="2"/>
      <c r="G300" s="2"/>
      <c r="H300" s="9" t="s">
        <v>60</v>
      </c>
      <c r="I300" s="6" t="s">
        <v>61</v>
      </c>
      <c r="J300" s="698" t="s">
        <v>35</v>
      </c>
      <c r="K300" s="699"/>
      <c r="L300" s="12" t="s">
        <v>64</v>
      </c>
      <c r="M300" s="13" t="s">
        <v>61</v>
      </c>
    </row>
    <row r="301" spans="1:13" ht="21">
      <c r="A301" s="1"/>
      <c r="B301" s="1"/>
      <c r="C301" s="585" t="s">
        <v>125</v>
      </c>
      <c r="D301" s="585"/>
      <c r="E301" s="585"/>
      <c r="F301" s="14"/>
      <c r="G301" s="1"/>
      <c r="H301" s="10" t="s">
        <v>63</v>
      </c>
      <c r="I301" s="15" t="s">
        <v>63</v>
      </c>
      <c r="J301" s="16"/>
      <c r="K301" s="17"/>
      <c r="L301" s="18"/>
      <c r="M301" s="15" t="s">
        <v>126</v>
      </c>
    </row>
    <row r="302" spans="1:13" ht="21">
      <c r="A302" s="1"/>
      <c r="B302" s="1"/>
      <c r="C302" s="1"/>
      <c r="D302" s="1"/>
      <c r="E302" s="1"/>
      <c r="F302" s="19" t="s">
        <v>127</v>
      </c>
      <c r="G302" s="20" t="s">
        <v>864</v>
      </c>
      <c r="H302" s="230">
        <v>531720</v>
      </c>
      <c r="I302" s="21">
        <f aca="true" t="shared" si="13" ref="I302:I311">I253+M302</f>
        <v>298098.08999999997</v>
      </c>
      <c r="J302" s="5" t="s">
        <v>69</v>
      </c>
      <c r="K302" s="22" t="s">
        <v>44</v>
      </c>
      <c r="L302" s="172">
        <v>510000</v>
      </c>
      <c r="M302" s="24">
        <f>'มาตรฐาน 2 '!G227</f>
        <v>11239</v>
      </c>
    </row>
    <row r="303" spans="1:13" ht="23.25" customHeight="1">
      <c r="A303" s="586" t="s">
        <v>58</v>
      </c>
      <c r="B303" s="586"/>
      <c r="C303" s="587" t="s">
        <v>35</v>
      </c>
      <c r="D303" s="588"/>
      <c r="E303" s="589"/>
      <c r="F303" s="6" t="s">
        <v>62</v>
      </c>
      <c r="G303" s="6" t="s">
        <v>59</v>
      </c>
      <c r="H303" s="25">
        <v>2571120</v>
      </c>
      <c r="I303" s="21">
        <f t="shared" si="13"/>
        <v>1499820</v>
      </c>
      <c r="J303" s="27"/>
      <c r="K303" s="76" t="s">
        <v>207</v>
      </c>
      <c r="L303" s="97">
        <v>521000</v>
      </c>
      <c r="M303" s="24">
        <f>'มาตรฐาน 2 '!G228</f>
        <v>214260</v>
      </c>
    </row>
    <row r="304" spans="1:13" ht="21">
      <c r="A304" s="9" t="s">
        <v>60</v>
      </c>
      <c r="B304" s="6" t="s">
        <v>61</v>
      </c>
      <c r="C304" s="590"/>
      <c r="D304" s="591"/>
      <c r="E304" s="592"/>
      <c r="F304" s="13"/>
      <c r="G304" s="11" t="s">
        <v>61</v>
      </c>
      <c r="H304" s="25">
        <v>4880265</v>
      </c>
      <c r="I304" s="21">
        <f t="shared" si="13"/>
        <v>2262941</v>
      </c>
      <c r="J304" s="27"/>
      <c r="K304" s="76" t="s">
        <v>208</v>
      </c>
      <c r="L304" s="97">
        <v>522000</v>
      </c>
      <c r="M304" s="24">
        <f>'มาตรฐาน 2 '!G229</f>
        <v>359841</v>
      </c>
    </row>
    <row r="305" spans="1:13" ht="21">
      <c r="A305" s="30" t="s">
        <v>63</v>
      </c>
      <c r="B305" s="15" t="s">
        <v>63</v>
      </c>
      <c r="C305" s="593"/>
      <c r="D305" s="594"/>
      <c r="E305" s="595"/>
      <c r="F305" s="13" t="s">
        <v>64</v>
      </c>
      <c r="G305" s="31" t="s">
        <v>63</v>
      </c>
      <c r="H305" s="25">
        <v>138840</v>
      </c>
      <c r="I305" s="21">
        <f t="shared" si="13"/>
        <v>87010</v>
      </c>
      <c r="J305" s="27"/>
      <c r="K305" s="44" t="s">
        <v>45</v>
      </c>
      <c r="L305" s="97">
        <v>220400</v>
      </c>
      <c r="M305" s="24">
        <f>'มาตรฐาน 2 '!G230</f>
        <v>12285</v>
      </c>
    </row>
    <row r="306" spans="1:13" ht="21.75" thickBot="1">
      <c r="A306" s="32"/>
      <c r="B306" s="33">
        <v>7601291.79</v>
      </c>
      <c r="C306" s="9" t="s">
        <v>56</v>
      </c>
      <c r="D306" s="5"/>
      <c r="E306" s="424"/>
      <c r="F306" s="35"/>
      <c r="G306" s="33">
        <f>I289</f>
        <v>11607744.580000002</v>
      </c>
      <c r="H306" s="25">
        <v>2614380</v>
      </c>
      <c r="I306" s="21">
        <f t="shared" si="13"/>
        <v>1148145</v>
      </c>
      <c r="J306" s="27"/>
      <c r="K306" s="44" t="s">
        <v>46</v>
      </c>
      <c r="L306" s="97">
        <v>220600</v>
      </c>
      <c r="M306" s="24">
        <f>'มาตรฐาน 2 '!G231</f>
        <v>175885</v>
      </c>
    </row>
    <row r="307" spans="1:13" ht="21.75" thickTop="1">
      <c r="A307" s="36"/>
      <c r="B307" s="36"/>
      <c r="C307" s="34" t="s">
        <v>128</v>
      </c>
      <c r="D307" s="37"/>
      <c r="E307" s="37"/>
      <c r="F307" s="38"/>
      <c r="G307" s="36"/>
      <c r="H307" s="25">
        <v>728395</v>
      </c>
      <c r="I307" s="21">
        <f t="shared" si="13"/>
        <v>198839</v>
      </c>
      <c r="J307" s="27"/>
      <c r="K307" s="44" t="s">
        <v>48</v>
      </c>
      <c r="L307" s="97">
        <v>531000</v>
      </c>
      <c r="M307" s="24">
        <f>'มาตรฐาน 2 '!G232</f>
        <v>20250</v>
      </c>
    </row>
    <row r="308" spans="1:13" ht="21">
      <c r="A308" s="40">
        <v>74017</v>
      </c>
      <c r="B308" s="40">
        <f aca="true" t="shared" si="14" ref="B308:B313">B259+G308</f>
        <v>74858</v>
      </c>
      <c r="C308" s="41" t="s">
        <v>65</v>
      </c>
      <c r="D308" s="37"/>
      <c r="E308" s="42"/>
      <c r="F308" s="28" t="s">
        <v>187</v>
      </c>
      <c r="G308" s="40">
        <f>มาตรฐาน3!L231</f>
        <v>2680</v>
      </c>
      <c r="H308" s="25">
        <v>3664700</v>
      </c>
      <c r="I308" s="21">
        <f t="shared" si="13"/>
        <v>900588.38</v>
      </c>
      <c r="J308" s="27"/>
      <c r="K308" s="44" t="s">
        <v>52</v>
      </c>
      <c r="L308" s="97">
        <v>532000</v>
      </c>
      <c r="M308" s="24">
        <f>'มาตรฐาน 2 '!G233</f>
        <v>144742</v>
      </c>
    </row>
    <row r="309" spans="1:13" ht="21">
      <c r="A309" s="26">
        <v>22880</v>
      </c>
      <c r="B309" s="40">
        <f t="shared" si="14"/>
        <v>21489.4</v>
      </c>
      <c r="C309" s="43" t="s">
        <v>66</v>
      </c>
      <c r="D309" s="27"/>
      <c r="E309" s="44"/>
      <c r="F309" s="29" t="s">
        <v>188</v>
      </c>
      <c r="G309" s="40">
        <f>มาตรฐาน3!L232</f>
        <v>50</v>
      </c>
      <c r="H309" s="25">
        <v>1811664</v>
      </c>
      <c r="I309" s="21">
        <f t="shared" si="13"/>
        <v>785879.1199999999</v>
      </c>
      <c r="J309" s="27"/>
      <c r="K309" s="44" t="s">
        <v>50</v>
      </c>
      <c r="L309" s="97">
        <v>533000</v>
      </c>
      <c r="M309" s="24">
        <f>'มาตรฐาน 2 '!G234</f>
        <v>150762.95</v>
      </c>
    </row>
    <row r="310" spans="1:13" ht="21">
      <c r="A310" s="26">
        <v>124248</v>
      </c>
      <c r="B310" s="40">
        <f t="shared" si="14"/>
        <v>54882.81999999999</v>
      </c>
      <c r="C310" s="43" t="s">
        <v>67</v>
      </c>
      <c r="D310" s="27"/>
      <c r="E310" s="44"/>
      <c r="F310" s="29" t="s">
        <v>189</v>
      </c>
      <c r="G310" s="40">
        <f>มาตรฐาน3!L233</f>
        <v>1300</v>
      </c>
      <c r="H310" s="25">
        <v>268816</v>
      </c>
      <c r="I310" s="21">
        <f t="shared" si="13"/>
        <v>161446.83</v>
      </c>
      <c r="J310" s="27"/>
      <c r="K310" s="44" t="s">
        <v>47</v>
      </c>
      <c r="L310" s="97">
        <v>534000</v>
      </c>
      <c r="M310" s="24">
        <f>'มาตรฐาน 2 '!G235</f>
        <v>26325</v>
      </c>
    </row>
    <row r="311" spans="1:13" ht="21">
      <c r="A311" s="26">
        <v>61167</v>
      </c>
      <c r="B311" s="40">
        <f t="shared" si="14"/>
        <v>24120</v>
      </c>
      <c r="C311" s="43" t="s">
        <v>129</v>
      </c>
      <c r="D311" s="27"/>
      <c r="E311" s="44"/>
      <c r="F311" s="29" t="s">
        <v>190</v>
      </c>
      <c r="G311" s="40">
        <f>มาตรฐาน3!L234</f>
        <v>1500</v>
      </c>
      <c r="H311" s="25">
        <v>1832000</v>
      </c>
      <c r="I311" s="21">
        <f t="shared" si="13"/>
        <v>904800</v>
      </c>
      <c r="J311" s="27"/>
      <c r="K311" s="44" t="s">
        <v>49</v>
      </c>
      <c r="L311" s="97">
        <v>560000</v>
      </c>
      <c r="M311" s="24">
        <f>'มาตรฐาน 2 '!G236</f>
        <v>10000</v>
      </c>
    </row>
    <row r="312" spans="1:13" ht="21">
      <c r="A312" s="26">
        <v>14317688</v>
      </c>
      <c r="B312" s="40">
        <f t="shared" si="14"/>
        <v>7493418.8100000005</v>
      </c>
      <c r="C312" s="43" t="s">
        <v>130</v>
      </c>
      <c r="D312" s="27"/>
      <c r="E312" s="44"/>
      <c r="F312" s="29" t="s">
        <v>191</v>
      </c>
      <c r="G312" s="40">
        <f>มาตรฐาน3!L235</f>
        <v>1195425.12</v>
      </c>
      <c r="H312" s="25">
        <v>197600</v>
      </c>
      <c r="I312" s="21">
        <f>I263</f>
        <v>0</v>
      </c>
      <c r="J312" s="27"/>
      <c r="K312" s="44" t="s">
        <v>70</v>
      </c>
      <c r="L312" s="97">
        <v>541000</v>
      </c>
      <c r="M312" s="24">
        <f>'มาตรฐาน 2 '!G237</f>
        <v>0</v>
      </c>
    </row>
    <row r="313" spans="1:13" ht="21">
      <c r="A313" s="26">
        <v>8000000</v>
      </c>
      <c r="B313" s="40">
        <f t="shared" si="14"/>
        <v>2297935</v>
      </c>
      <c r="C313" s="27" t="s">
        <v>68</v>
      </c>
      <c r="D313" s="27"/>
      <c r="E313" s="44"/>
      <c r="F313" s="29" t="s">
        <v>192</v>
      </c>
      <c r="G313" s="40">
        <f>มาตรฐาน3!L236</f>
        <v>731145</v>
      </c>
      <c r="H313" s="52">
        <v>3360500</v>
      </c>
      <c r="I313" s="21">
        <f>I264+M313</f>
        <v>1306297</v>
      </c>
      <c r="J313" s="27"/>
      <c r="K313" s="44" t="s">
        <v>53</v>
      </c>
      <c r="L313" s="97">
        <v>542000</v>
      </c>
      <c r="M313" s="24">
        <f>'มาตรฐาน 2 '!G238</f>
        <v>277786</v>
      </c>
    </row>
    <row r="314" spans="1:13" ht="19.5" thickBot="1">
      <c r="A314" s="33">
        <f>SUM(A308:A313)</f>
        <v>22600000</v>
      </c>
      <c r="B314" s="33">
        <f>SUM(B308:B313)</f>
        <v>9966704.030000001</v>
      </c>
      <c r="C314" s="43"/>
      <c r="D314" s="27"/>
      <c r="E314" s="44"/>
      <c r="F314" s="46"/>
      <c r="G314" s="33">
        <f>SUM(G308:G313)</f>
        <v>1932100.12</v>
      </c>
      <c r="H314" s="33">
        <f>SUM(H302:H313)</f>
        <v>22600000</v>
      </c>
      <c r="I314" s="33">
        <f>SUM(I302:I313)</f>
        <v>9553864.42</v>
      </c>
      <c r="J314" s="7"/>
      <c r="K314" s="7"/>
      <c r="L314" s="23"/>
      <c r="M314" s="33">
        <f>SUM(M302:M313)</f>
        <v>1403375.95</v>
      </c>
    </row>
    <row r="315" spans="1:13" ht="20.25" thickTop="1">
      <c r="A315" s="603"/>
      <c r="B315" s="602">
        <f>B266</f>
        <v>1043190</v>
      </c>
      <c r="C315" s="43" t="s">
        <v>686</v>
      </c>
      <c r="D315" s="27"/>
      <c r="E315" s="44"/>
      <c r="F315" s="29"/>
      <c r="G315" s="233"/>
      <c r="I315" s="26">
        <f>I266</f>
        <v>0</v>
      </c>
      <c r="J315" s="264"/>
      <c r="K315" s="27" t="s">
        <v>176</v>
      </c>
      <c r="L315" s="263" t="s">
        <v>221</v>
      </c>
      <c r="M315" s="231">
        <f>'มาตรฐาน 2 '!G316</f>
        <v>0</v>
      </c>
    </row>
    <row r="316" spans="1:13" ht="19.5">
      <c r="A316" s="600"/>
      <c r="B316" s="26">
        <f>B267</f>
        <v>3861911</v>
      </c>
      <c r="C316" s="259" t="s">
        <v>684</v>
      </c>
      <c r="D316" s="37"/>
      <c r="E316" s="37"/>
      <c r="F316" s="29"/>
      <c r="G316" s="26">
        <f>มาตรฐาน3!H261</f>
        <v>0</v>
      </c>
      <c r="I316" s="26">
        <f>I267</f>
        <v>533800</v>
      </c>
      <c r="J316" s="264"/>
      <c r="K316" s="27" t="s">
        <v>185</v>
      </c>
      <c r="L316" s="263" t="s">
        <v>221</v>
      </c>
      <c r="M316" s="231">
        <v>0</v>
      </c>
    </row>
    <row r="317" spans="1:13" ht="21">
      <c r="A317" s="45"/>
      <c r="B317" s="26">
        <f>B268+G317</f>
        <v>1044309.03</v>
      </c>
      <c r="C317" s="43" t="s">
        <v>545</v>
      </c>
      <c r="D317" s="93" t="s">
        <v>233</v>
      </c>
      <c r="E317" s="228"/>
      <c r="F317" s="29" t="s">
        <v>661</v>
      </c>
      <c r="G317" s="26">
        <f>มาตรฐาน3!H248</f>
        <v>413349.03</v>
      </c>
      <c r="H317" s="47"/>
      <c r="I317" s="26">
        <f>I268</f>
        <v>435490</v>
      </c>
      <c r="J317" s="39" t="s">
        <v>90</v>
      </c>
      <c r="K317" s="44"/>
      <c r="L317" s="539" t="s">
        <v>215</v>
      </c>
      <c r="M317" s="231">
        <f>'มาตรฐาน 2 '!G251</f>
        <v>0</v>
      </c>
    </row>
    <row r="318" spans="1:15" ht="21">
      <c r="A318" s="45"/>
      <c r="B318" s="26">
        <f>B269+G318</f>
        <v>196200</v>
      </c>
      <c r="C318" s="43"/>
      <c r="D318" s="93" t="s">
        <v>234</v>
      </c>
      <c r="E318" s="228"/>
      <c r="F318" s="29" t="s">
        <v>661</v>
      </c>
      <c r="G318" s="26">
        <f>มาตรฐาน3!H249</f>
        <v>65400</v>
      </c>
      <c r="H318" s="48"/>
      <c r="I318" s="26">
        <f>I269+M318</f>
        <v>734809.03</v>
      </c>
      <c r="J318" s="527" t="s">
        <v>616</v>
      </c>
      <c r="K318" s="540" t="s">
        <v>529</v>
      </c>
      <c r="L318" s="504">
        <v>441002</v>
      </c>
      <c r="M318" s="266">
        <f>'มาตรฐาน 2 '!G241</f>
        <v>212989.03</v>
      </c>
      <c r="O318" s="427"/>
    </row>
    <row r="319" spans="1:15" ht="21">
      <c r="A319" s="45"/>
      <c r="B319" s="26">
        <f>B270+G319</f>
        <v>9810</v>
      </c>
      <c r="C319" s="260"/>
      <c r="D319" s="93" t="s">
        <v>231</v>
      </c>
      <c r="E319" s="228"/>
      <c r="F319" s="29" t="s">
        <v>661</v>
      </c>
      <c r="G319" s="26">
        <f>มาตรฐาน3!H250</f>
        <v>3270</v>
      </c>
      <c r="H319" s="162"/>
      <c r="I319" s="26">
        <f>I270+M319</f>
        <v>96540</v>
      </c>
      <c r="J319" s="43"/>
      <c r="K319" s="540" t="s">
        <v>530</v>
      </c>
      <c r="L319" s="573">
        <v>441002</v>
      </c>
      <c r="M319" s="266">
        <f>'มาตรฐาน 2 '!G242</f>
        <v>24135</v>
      </c>
      <c r="O319" s="58"/>
    </row>
    <row r="320" spans="1:15" ht="21">
      <c r="A320" s="45"/>
      <c r="B320" s="26">
        <f>B271+G320</f>
        <v>156400</v>
      </c>
      <c r="C320" s="260"/>
      <c r="D320" s="93" t="s">
        <v>537</v>
      </c>
      <c r="E320" s="228"/>
      <c r="F320" s="29" t="s">
        <v>661</v>
      </c>
      <c r="G320" s="26">
        <f>มาตรฐาน3!H253</f>
        <v>78200</v>
      </c>
      <c r="H320" s="162"/>
      <c r="I320" s="26">
        <f>I271</f>
        <v>0</v>
      </c>
      <c r="J320" s="37"/>
      <c r="K320" s="612" t="s">
        <v>536</v>
      </c>
      <c r="L320" s="504">
        <v>441002</v>
      </c>
      <c r="M320" s="441"/>
      <c r="O320" s="58"/>
    </row>
    <row r="321" spans="1:15" ht="21">
      <c r="A321" s="45"/>
      <c r="B321" s="26">
        <v>16000</v>
      </c>
      <c r="C321" s="260"/>
      <c r="D321" s="93" t="s">
        <v>862</v>
      </c>
      <c r="E321" s="228"/>
      <c r="F321" s="29" t="s">
        <v>865</v>
      </c>
      <c r="G321" s="26">
        <v>16000</v>
      </c>
      <c r="H321" s="162"/>
      <c r="I321" s="26">
        <v>16000</v>
      </c>
      <c r="J321" s="37"/>
      <c r="K321" s="612" t="s">
        <v>862</v>
      </c>
      <c r="L321" s="504">
        <v>441002</v>
      </c>
      <c r="M321" s="441">
        <v>16000</v>
      </c>
      <c r="O321" s="58"/>
    </row>
    <row r="322" spans="1:17" ht="21">
      <c r="A322" s="45"/>
      <c r="B322" s="26">
        <f>B272+G322</f>
        <v>78000</v>
      </c>
      <c r="C322" s="261"/>
      <c r="D322" s="262" t="s">
        <v>424</v>
      </c>
      <c r="E322" s="262"/>
      <c r="F322" s="29" t="s">
        <v>661</v>
      </c>
      <c r="G322" s="26">
        <f>มาตรฐาน3!H251</f>
        <v>40500</v>
      </c>
      <c r="H322" s="178"/>
      <c r="I322" s="26">
        <f>I272</f>
        <v>37500</v>
      </c>
      <c r="J322" s="43"/>
      <c r="K322" s="84" t="s">
        <v>445</v>
      </c>
      <c r="L322" s="573">
        <v>441002</v>
      </c>
      <c r="M322" s="441">
        <v>0</v>
      </c>
      <c r="O322" s="58"/>
      <c r="Q322" s="574"/>
    </row>
    <row r="323" spans="1:13" ht="21">
      <c r="A323" s="45"/>
      <c r="B323" s="26">
        <f>B273</f>
        <v>3563600</v>
      </c>
      <c r="C323" s="261"/>
      <c r="D323" s="438" t="s">
        <v>250</v>
      </c>
      <c r="E323" s="438"/>
      <c r="F323" s="29" t="s">
        <v>661</v>
      </c>
      <c r="G323" s="26"/>
      <c r="H323" s="517"/>
      <c r="I323" s="26">
        <f>I273+M323</f>
        <v>1501100</v>
      </c>
      <c r="J323" s="43"/>
      <c r="K323" s="84" t="s">
        <v>606</v>
      </c>
      <c r="L323" s="504">
        <v>441002</v>
      </c>
      <c r="M323" s="26">
        <f>'มาตรฐาน 2 '!G244</f>
        <v>497600</v>
      </c>
    </row>
    <row r="324" spans="1:13" ht="21">
      <c r="A324" s="45"/>
      <c r="B324" s="26">
        <f>B274</f>
        <v>1282400</v>
      </c>
      <c r="C324" s="261"/>
      <c r="D324" s="438" t="s">
        <v>361</v>
      </c>
      <c r="E324" s="438"/>
      <c r="F324" s="29" t="s">
        <v>661</v>
      </c>
      <c r="G324" s="26">
        <f>มาตรฐาน3!H265</f>
        <v>0</v>
      </c>
      <c r="H324" s="48"/>
      <c r="I324" s="26">
        <f>I274+M324</f>
        <v>668400</v>
      </c>
      <c r="J324" s="259"/>
      <c r="K324" s="84" t="s">
        <v>607</v>
      </c>
      <c r="L324" s="573">
        <v>441002</v>
      </c>
      <c r="M324" s="26">
        <f>'มาตรฐาน 2 '!G245</f>
        <v>176000</v>
      </c>
    </row>
    <row r="325" spans="1:13" ht="21">
      <c r="A325" s="45"/>
      <c r="B325" s="26">
        <f>B275+G325</f>
        <v>22625.65</v>
      </c>
      <c r="C325" s="261" t="s">
        <v>131</v>
      </c>
      <c r="D325" s="227" t="s">
        <v>209</v>
      </c>
      <c r="E325" s="262"/>
      <c r="F325" s="263" t="s">
        <v>219</v>
      </c>
      <c r="G325" s="26">
        <f>'มาตรฐาน 2 '!H246</f>
        <v>4822.76</v>
      </c>
      <c r="H325" s="49"/>
      <c r="I325" s="26">
        <f>I275</f>
        <v>1500</v>
      </c>
      <c r="J325" s="259"/>
      <c r="K325" s="84" t="s">
        <v>608</v>
      </c>
      <c r="L325" s="504">
        <v>431022</v>
      </c>
      <c r="M325" s="26">
        <v>0</v>
      </c>
    </row>
    <row r="326" spans="1:13" ht="21">
      <c r="A326" s="45"/>
      <c r="B326" s="26">
        <f>B276</f>
        <v>35374</v>
      </c>
      <c r="C326" s="437"/>
      <c r="D326" s="227" t="s">
        <v>538</v>
      </c>
      <c r="E326" s="262"/>
      <c r="F326" s="439"/>
      <c r="G326" s="440">
        <f>'มาตรฐาน 2 '!H258</f>
        <v>0</v>
      </c>
      <c r="H326" s="49"/>
      <c r="I326" s="26">
        <f>I276+M326</f>
        <v>17806.89</v>
      </c>
      <c r="J326" s="261" t="s">
        <v>131</v>
      </c>
      <c r="K326" s="227" t="s">
        <v>209</v>
      </c>
      <c r="L326" s="575">
        <v>230102</v>
      </c>
      <c r="M326" s="441">
        <f>'มาตรฐาน 2 '!G239</f>
        <v>10452.23</v>
      </c>
    </row>
    <row r="327" spans="1:13" ht="21">
      <c r="A327" s="45"/>
      <c r="B327" s="26">
        <f>B277</f>
        <v>3496</v>
      </c>
      <c r="C327" s="437"/>
      <c r="D327" s="227" t="s">
        <v>716</v>
      </c>
      <c r="E327" s="262"/>
      <c r="F327" s="439"/>
      <c r="G327" s="440">
        <f>'มาตรฐาน 2 '!H259</f>
        <v>0</v>
      </c>
      <c r="H327" s="49"/>
      <c r="I327" s="26">
        <f>I277</f>
        <v>162145</v>
      </c>
      <c r="J327" s="261"/>
      <c r="K327" s="519" t="s">
        <v>460</v>
      </c>
      <c r="L327" s="577">
        <v>230109</v>
      </c>
      <c r="M327" s="441">
        <f>'มาตรฐาน 2 '!G254</f>
        <v>0</v>
      </c>
    </row>
    <row r="328" spans="1:13" ht="21">
      <c r="A328" s="45"/>
      <c r="B328" s="26">
        <f>B278+G328</f>
        <v>64000</v>
      </c>
      <c r="C328" s="437"/>
      <c r="D328" s="227" t="s">
        <v>539</v>
      </c>
      <c r="E328" s="262"/>
      <c r="F328" s="439"/>
      <c r="G328" s="440">
        <v>9696</v>
      </c>
      <c r="H328" s="45"/>
      <c r="I328" s="26">
        <f>I278+M328</f>
        <v>26176</v>
      </c>
      <c r="J328" s="560"/>
      <c r="K328" s="84" t="s">
        <v>526</v>
      </c>
      <c r="L328" s="97"/>
      <c r="M328" s="441">
        <f>'มาตรฐาน 2 '!G247</f>
        <v>5470</v>
      </c>
    </row>
    <row r="329" spans="1:13" ht="21">
      <c r="A329" s="49"/>
      <c r="B329" s="26">
        <f>B279</f>
        <v>500</v>
      </c>
      <c r="C329" s="438"/>
      <c r="D329" s="438" t="s">
        <v>677</v>
      </c>
      <c r="E329" s="438"/>
      <c r="F329" s="439"/>
      <c r="G329" s="26">
        <v>0</v>
      </c>
      <c r="H329" s="45"/>
      <c r="I329" s="26">
        <f>I279+M329</f>
        <v>3496</v>
      </c>
      <c r="J329" s="560"/>
      <c r="K329" s="84" t="s">
        <v>705</v>
      </c>
      <c r="L329" s="97"/>
      <c r="M329" s="441">
        <f>'มาตรฐาน 2 '!G248</f>
        <v>981</v>
      </c>
    </row>
    <row r="330" spans="1:13" ht="21">
      <c r="A330" s="49"/>
      <c r="B330" s="26">
        <f>B280</f>
        <v>700</v>
      </c>
      <c r="C330" s="438"/>
      <c r="D330" s="438" t="s">
        <v>758</v>
      </c>
      <c r="E330" s="438"/>
      <c r="F330" s="439"/>
      <c r="G330" s="78"/>
      <c r="H330" s="45"/>
      <c r="I330" s="26">
        <f>I280</f>
        <v>9198</v>
      </c>
      <c r="J330" s="560"/>
      <c r="K330" s="83" t="s">
        <v>707</v>
      </c>
      <c r="L330" s="453"/>
      <c r="M330" s="572">
        <v>0</v>
      </c>
    </row>
    <row r="331" spans="1:13" ht="21">
      <c r="A331" s="49"/>
      <c r="B331" s="26">
        <f>B281</f>
        <v>800</v>
      </c>
      <c r="C331" s="438"/>
      <c r="D331" s="438" t="s">
        <v>752</v>
      </c>
      <c r="E331" s="438"/>
      <c r="F331" s="439"/>
      <c r="G331" s="78"/>
      <c r="H331" s="45"/>
      <c r="I331" s="26">
        <f>I281+M331</f>
        <v>51890</v>
      </c>
      <c r="J331" s="560"/>
      <c r="K331" s="84" t="s">
        <v>525</v>
      </c>
      <c r="L331" s="97">
        <v>230115</v>
      </c>
      <c r="M331" s="78">
        <f>'มาตรฐาน 2 '!G249</f>
        <v>10446</v>
      </c>
    </row>
    <row r="332" spans="1:13" ht="21">
      <c r="A332" s="49"/>
      <c r="B332" s="26">
        <f>B282</f>
        <v>2456</v>
      </c>
      <c r="C332" s="262"/>
      <c r="D332" s="262" t="s">
        <v>442</v>
      </c>
      <c r="E332" s="262"/>
      <c r="F332" s="263"/>
      <c r="G332" s="26"/>
      <c r="H332" s="54"/>
      <c r="I332" s="26">
        <f>I282+M332</f>
        <v>4828</v>
      </c>
      <c r="J332" s="560"/>
      <c r="K332" s="84" t="s">
        <v>609</v>
      </c>
      <c r="L332" s="97"/>
      <c r="M332" s="78">
        <f>'มาตรฐาน 2 '!G250</f>
        <v>1207</v>
      </c>
    </row>
    <row r="333" spans="1:13" ht="21">
      <c r="A333" s="49"/>
      <c r="B333" s="26">
        <f>B283</f>
        <v>40000</v>
      </c>
      <c r="C333" s="262"/>
      <c r="D333" s="262" t="s">
        <v>480</v>
      </c>
      <c r="E333" s="231"/>
      <c r="F333" s="539"/>
      <c r="G333" s="26"/>
      <c r="H333" s="54"/>
      <c r="I333" s="26">
        <f>I283</f>
        <v>3373659</v>
      </c>
      <c r="J333" s="232" t="s">
        <v>133</v>
      </c>
      <c r="K333" s="232"/>
      <c r="L333" s="426" t="s">
        <v>216</v>
      </c>
      <c r="M333" s="561">
        <f>'มาตรฐาน 2 '!G252</f>
        <v>0</v>
      </c>
    </row>
    <row r="334" spans="1:13" ht="21.75" thickBot="1">
      <c r="A334" s="49"/>
      <c r="B334" s="26">
        <v>1200</v>
      </c>
      <c r="C334" s="49"/>
      <c r="D334" s="83" t="s">
        <v>858</v>
      </c>
      <c r="E334" s="76"/>
      <c r="F334" s="75"/>
      <c r="G334" s="26">
        <v>1200</v>
      </c>
      <c r="H334" s="54"/>
      <c r="I334" s="53">
        <f>SUM(I314:I333)</f>
        <v>17228202.34</v>
      </c>
      <c r="J334" s="9" t="s">
        <v>71</v>
      </c>
      <c r="K334" s="5"/>
      <c r="L334" s="424"/>
      <c r="M334" s="53">
        <f>SUM(M314:M333)</f>
        <v>2358656.21</v>
      </c>
    </row>
    <row r="335" spans="1:13" ht="21.75" thickTop="1">
      <c r="A335" s="49"/>
      <c r="B335" s="26">
        <f>B284</f>
        <v>930.03</v>
      </c>
      <c r="C335" s="49"/>
      <c r="D335" s="75" t="s">
        <v>755</v>
      </c>
      <c r="E335" s="76"/>
      <c r="F335" s="75"/>
      <c r="G335" s="162"/>
      <c r="I335" s="233"/>
      <c r="J335" s="12"/>
      <c r="K335" s="12"/>
      <c r="L335" s="12"/>
      <c r="M335" s="233"/>
    </row>
    <row r="336" spans="2:13" ht="21">
      <c r="B336" s="26">
        <f>B285</f>
        <v>665</v>
      </c>
      <c r="C336" s="49"/>
      <c r="D336" s="83" t="s">
        <v>613</v>
      </c>
      <c r="E336" s="84"/>
      <c r="F336" s="83"/>
      <c r="G336" s="26"/>
      <c r="I336" s="559">
        <f>B343-I334</f>
        <v>4228128.490000002</v>
      </c>
      <c r="J336" s="54"/>
      <c r="K336" s="55" t="s">
        <v>72</v>
      </c>
      <c r="L336" s="56"/>
      <c r="M336" s="233">
        <f>G343-M334</f>
        <v>221675.7000000002</v>
      </c>
    </row>
    <row r="337" spans="2:13" ht="21">
      <c r="B337" s="26">
        <f>B286+G337</f>
        <v>8350</v>
      </c>
      <c r="C337" s="262"/>
      <c r="D337" s="83" t="s">
        <v>614</v>
      </c>
      <c r="E337" s="84"/>
      <c r="F337" s="83"/>
      <c r="G337" s="78">
        <f>'มาตรฐาน 1'!H276</f>
        <v>6550</v>
      </c>
      <c r="H337" s="610"/>
      <c r="I337" s="559"/>
      <c r="J337" s="54"/>
      <c r="K337" s="57" t="s">
        <v>163</v>
      </c>
      <c r="L337" s="56"/>
      <c r="M337" s="26"/>
    </row>
    <row r="338" spans="2:13" ht="21">
      <c r="B338" s="26">
        <f>B287+G338</f>
        <v>53706</v>
      </c>
      <c r="C338" s="262"/>
      <c r="D338" s="83" t="s">
        <v>678</v>
      </c>
      <c r="E338" s="84"/>
      <c r="F338" s="83"/>
      <c r="G338" s="78">
        <f>'มาตรฐาน 1'!H279</f>
        <v>9240</v>
      </c>
      <c r="H338" s="58"/>
      <c r="I338" s="52"/>
      <c r="J338" s="60"/>
      <c r="K338" s="61" t="s">
        <v>73</v>
      </c>
      <c r="L338" s="56"/>
      <c r="M338" s="234"/>
    </row>
    <row r="339" spans="2:13" ht="21.75" thickBot="1">
      <c r="B339" s="26">
        <f>B288</f>
        <v>0.09</v>
      </c>
      <c r="C339" s="262"/>
      <c r="D339" s="83" t="s">
        <v>754</v>
      </c>
      <c r="E339" s="76"/>
      <c r="F339" s="75"/>
      <c r="G339" s="78"/>
      <c r="I339" s="33">
        <f>B306+I336</f>
        <v>11829420.280000001</v>
      </c>
      <c r="J339" s="698" t="s">
        <v>57</v>
      </c>
      <c r="K339" s="700"/>
      <c r="L339" s="699"/>
      <c r="M339" s="33">
        <f>SUM(G306+M336)</f>
        <v>11829420.280000001</v>
      </c>
    </row>
    <row r="340" spans="2:9" ht="21.75" thickTop="1">
      <c r="B340" s="26">
        <f>B289</f>
        <v>3000</v>
      </c>
      <c r="C340" s="262"/>
      <c r="D340" s="607" t="s">
        <v>679</v>
      </c>
      <c r="E340" s="609"/>
      <c r="F340" s="75"/>
      <c r="G340" s="78">
        <v>0</v>
      </c>
      <c r="I340" s="611"/>
    </row>
    <row r="341" spans="2:7" ht="21">
      <c r="B341" s="40">
        <v>4</v>
      </c>
      <c r="C341" s="261"/>
      <c r="D341" s="655" t="s">
        <v>859</v>
      </c>
      <c r="E341" s="656"/>
      <c r="F341" s="95"/>
      <c r="G341" s="78">
        <v>4</v>
      </c>
    </row>
    <row r="342" spans="2:13" ht="23.25">
      <c r="B342" s="537">
        <f>SUM(B315:B341)</f>
        <v>11489626.8</v>
      </c>
      <c r="C342" s="51"/>
      <c r="D342" s="657"/>
      <c r="E342" s="265"/>
      <c r="F342" s="608"/>
      <c r="G342" s="50">
        <f>SUM(G315:G341)</f>
        <v>648231.79</v>
      </c>
      <c r="M342" s="538">
        <f>M339-งบทดลอง!K384</f>
        <v>0</v>
      </c>
    </row>
    <row r="343" spans="2:7" ht="19.5" thickBot="1">
      <c r="B343" s="53">
        <f>B314+B342</f>
        <v>21456330.830000002</v>
      </c>
      <c r="C343" s="701" t="s">
        <v>134</v>
      </c>
      <c r="D343" s="702"/>
      <c r="E343" s="702"/>
      <c r="F343" s="703"/>
      <c r="G343" s="53">
        <f>G314+G342</f>
        <v>2580331.91</v>
      </c>
    </row>
    <row r="344" ht="19.5" thickTop="1"/>
  </sheetData>
  <sheetProtection/>
  <mergeCells count="40">
    <mergeCell ref="H250:I250"/>
    <mergeCell ref="J251:K251"/>
    <mergeCell ref="J289:L289"/>
    <mergeCell ref="C291:F291"/>
    <mergeCell ref="H201:I201"/>
    <mergeCell ref="J202:K202"/>
    <mergeCell ref="J239:L239"/>
    <mergeCell ref="C240:F240"/>
    <mergeCell ref="J31:L31"/>
    <mergeCell ref="C8:E8"/>
    <mergeCell ref="C85:F85"/>
    <mergeCell ref="J83:L83"/>
    <mergeCell ref="H52:I52"/>
    <mergeCell ref="J53:K53"/>
    <mergeCell ref="C55:E55"/>
    <mergeCell ref="A5:B5"/>
    <mergeCell ref="C5:E7"/>
    <mergeCell ref="H1:I1"/>
    <mergeCell ref="J2:K2"/>
    <mergeCell ref="C3:E3"/>
    <mergeCell ref="C28:F28"/>
    <mergeCell ref="J153:K153"/>
    <mergeCell ref="C141:F141"/>
    <mergeCell ref="J140:L140"/>
    <mergeCell ref="A57:B57"/>
    <mergeCell ref="C57:E59"/>
    <mergeCell ref="C60:E60"/>
    <mergeCell ref="H102:I102"/>
    <mergeCell ref="J103:K103"/>
    <mergeCell ref="C108:E108"/>
    <mergeCell ref="H299:I299"/>
    <mergeCell ref="J300:K300"/>
    <mergeCell ref="J339:L339"/>
    <mergeCell ref="C343:F343"/>
    <mergeCell ref="A110:B110"/>
    <mergeCell ref="C110:E112"/>
    <mergeCell ref="C113:E113"/>
    <mergeCell ref="J189:L189"/>
    <mergeCell ref="C190:F190"/>
    <mergeCell ref="H152:I152"/>
  </mergeCells>
  <printOptions horizontalCentered="1"/>
  <pageMargins left="0.15748031496062992" right="0.15748031496062992" top="0.1968503937007874" bottom="0.15748031496062992" header="0.1968503937007874" footer="0.2362204724409449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421"/>
  <sheetViews>
    <sheetView zoomScale="110" zoomScaleNormal="110" zoomScaleSheetLayoutView="100" zoomScalePageLayoutView="0" workbookViewId="0" topLeftCell="A409">
      <selection activeCell="A375" sqref="A375:H422"/>
    </sheetView>
  </sheetViews>
  <sheetFormatPr defaultColWidth="9.140625" defaultRowHeight="21.75"/>
  <cols>
    <col min="1" max="1" width="19.57421875" style="179" customWidth="1"/>
    <col min="2" max="2" width="8.421875" style="179" bestFit="1" customWidth="1"/>
    <col min="3" max="3" width="14.8515625" style="179" customWidth="1"/>
    <col min="4" max="4" width="12.7109375" style="179" customWidth="1"/>
    <col min="5" max="5" width="9.7109375" style="179" customWidth="1"/>
    <col min="6" max="6" width="13.8515625" style="179" customWidth="1"/>
    <col min="7" max="7" width="23.7109375" style="179" customWidth="1"/>
    <col min="8" max="8" width="21.57421875" style="179" customWidth="1"/>
    <col min="9" max="9" width="17.421875" style="179" customWidth="1"/>
    <col min="10" max="10" width="9.140625" style="179" customWidth="1"/>
    <col min="11" max="11" width="14.28125" style="179" bestFit="1" customWidth="1"/>
    <col min="12" max="16384" width="9.140625" style="179" customWidth="1"/>
  </cols>
  <sheetData>
    <row r="1" spans="1:8" ht="21" customHeight="1">
      <c r="A1" s="720" t="s">
        <v>135</v>
      </c>
      <c r="B1" s="720"/>
      <c r="C1" s="720"/>
      <c r="D1" s="720"/>
      <c r="E1" s="720"/>
      <c r="F1" s="720"/>
      <c r="G1" s="720"/>
      <c r="H1" s="720"/>
    </row>
    <row r="2" spans="1:8" ht="17.25" customHeight="1">
      <c r="A2" s="720" t="s">
        <v>136</v>
      </c>
      <c r="B2" s="720"/>
      <c r="C2" s="720"/>
      <c r="D2" s="720"/>
      <c r="E2" s="720"/>
      <c r="F2" s="720"/>
      <c r="G2" s="720"/>
      <c r="H2" s="720"/>
    </row>
    <row r="3" spans="1:8" ht="21" customHeight="1" thickBot="1">
      <c r="A3" s="331"/>
      <c r="B3" s="331"/>
      <c r="C3" s="331"/>
      <c r="D3" s="331" t="s">
        <v>137</v>
      </c>
      <c r="E3" s="332">
        <v>31</v>
      </c>
      <c r="F3" s="332" t="s">
        <v>138</v>
      </c>
      <c r="G3" s="333">
        <v>2557</v>
      </c>
      <c r="H3" s="331"/>
    </row>
    <row r="4" spans="1:8" ht="21" customHeight="1" thickBot="1">
      <c r="A4" s="721" t="s">
        <v>35</v>
      </c>
      <c r="B4" s="721"/>
      <c r="C4" s="721"/>
      <c r="D4" s="721"/>
      <c r="E4" s="721"/>
      <c r="F4" s="334" t="s">
        <v>36</v>
      </c>
      <c r="G4" s="334" t="s">
        <v>37</v>
      </c>
      <c r="H4" s="334" t="s">
        <v>38</v>
      </c>
    </row>
    <row r="5" spans="1:9" ht="21">
      <c r="A5" s="407" t="s">
        <v>139</v>
      </c>
      <c r="B5" s="336" t="s">
        <v>101</v>
      </c>
      <c r="C5" s="106" t="s">
        <v>140</v>
      </c>
      <c r="D5" s="106" t="s">
        <v>141</v>
      </c>
      <c r="E5" s="337"/>
      <c r="F5" s="338" t="s">
        <v>212</v>
      </c>
      <c r="G5" s="339">
        <f>'[8]ต ค 57 '!$K$539</f>
        <v>814543.0300000005</v>
      </c>
      <c r="H5" s="340"/>
      <c r="I5" s="180"/>
    </row>
    <row r="6" spans="1:9" ht="21">
      <c r="A6" s="335"/>
      <c r="B6" s="336" t="s">
        <v>177</v>
      </c>
      <c r="C6" s="106" t="s">
        <v>140</v>
      </c>
      <c r="D6" s="106" t="s">
        <v>142</v>
      </c>
      <c r="E6" s="337"/>
      <c r="F6" s="338" t="s">
        <v>212</v>
      </c>
      <c r="G6" s="339">
        <f>'[8]ต ค 57 '!$K$535</f>
        <v>1262798.46</v>
      </c>
      <c r="H6" s="340"/>
      <c r="I6" s="180"/>
    </row>
    <row r="7" spans="1:9" ht="21">
      <c r="A7" s="335"/>
      <c r="B7" s="336" t="s">
        <v>177</v>
      </c>
      <c r="C7" s="106" t="s">
        <v>132</v>
      </c>
      <c r="D7" s="106" t="s">
        <v>143</v>
      </c>
      <c r="E7" s="337"/>
      <c r="F7" s="338" t="s">
        <v>212</v>
      </c>
      <c r="G7" s="339">
        <f>'[8]ต ค 57 '!$K$536</f>
        <v>358420.32</v>
      </c>
      <c r="H7" s="340"/>
      <c r="I7" s="180"/>
    </row>
    <row r="8" spans="1:8" ht="21" customHeight="1">
      <c r="A8" s="335"/>
      <c r="B8" s="336" t="s">
        <v>177</v>
      </c>
      <c r="C8" s="106" t="s">
        <v>144</v>
      </c>
      <c r="D8" s="106" t="s">
        <v>145</v>
      </c>
      <c r="E8" s="337"/>
      <c r="F8" s="338" t="s">
        <v>213</v>
      </c>
      <c r="G8" s="339">
        <f>'[8]ต ค 57 '!$K$537</f>
        <v>803975.14</v>
      </c>
      <c r="H8" s="340"/>
    </row>
    <row r="9" spans="1:9" ht="21" customHeight="1">
      <c r="A9" s="335"/>
      <c r="B9" s="336" t="s">
        <v>178</v>
      </c>
      <c r="C9" s="106" t="s">
        <v>10</v>
      </c>
      <c r="D9" s="722" t="s">
        <v>183</v>
      </c>
      <c r="E9" s="722"/>
      <c r="F9" s="338" t="s">
        <v>214</v>
      </c>
      <c r="G9" s="339">
        <f>'[8]ต ค 57 '!$K$541</f>
        <v>4072650.47</v>
      </c>
      <c r="H9" s="340"/>
      <c r="I9" s="402">
        <f>SUM(G5:G9)</f>
        <v>7312387.420000001</v>
      </c>
    </row>
    <row r="10" spans="1:8" ht="19.5" customHeight="1">
      <c r="A10" s="400" t="s">
        <v>54</v>
      </c>
      <c r="B10" s="106"/>
      <c r="C10" s="341"/>
      <c r="D10" s="106"/>
      <c r="E10" s="337"/>
      <c r="F10" s="338" t="s">
        <v>215</v>
      </c>
      <c r="G10" s="339">
        <f>'มาตรฐาน 2 '!G18</f>
        <v>11700</v>
      </c>
      <c r="H10" s="340"/>
    </row>
    <row r="11" spans="1:8" ht="18" customHeight="1">
      <c r="A11" s="400" t="s">
        <v>133</v>
      </c>
      <c r="B11" s="106"/>
      <c r="C11" s="106"/>
      <c r="D11" s="106"/>
      <c r="E11" s="337"/>
      <c r="F11" s="338" t="s">
        <v>333</v>
      </c>
      <c r="G11" s="339">
        <f>'มาตรฐาน 2 '!G19</f>
        <v>1352382</v>
      </c>
      <c r="H11" s="340"/>
    </row>
    <row r="12" spans="1:8" ht="18.75" customHeight="1">
      <c r="A12" s="335" t="s">
        <v>184</v>
      </c>
      <c r="B12" s="106"/>
      <c r="C12" s="106"/>
      <c r="D12" s="106"/>
      <c r="E12" s="337"/>
      <c r="F12" s="338" t="s">
        <v>217</v>
      </c>
      <c r="G12" s="339">
        <f>698930-20000</f>
        <v>678930</v>
      </c>
      <c r="H12" s="340"/>
    </row>
    <row r="13" spans="1:8" ht="18" customHeight="1">
      <c r="A13" s="335" t="s">
        <v>44</v>
      </c>
      <c r="B13" s="106"/>
      <c r="C13" s="106"/>
      <c r="D13" s="106"/>
      <c r="E13" s="337"/>
      <c r="F13" s="253">
        <v>510000</v>
      </c>
      <c r="G13" s="423">
        <f>'มาตรฐาน 2 '!G5</f>
        <v>10816</v>
      </c>
      <c r="H13" s="340"/>
    </row>
    <row r="14" spans="1:8" ht="19.5" customHeight="1">
      <c r="A14" s="335" t="s">
        <v>207</v>
      </c>
      <c r="B14" s="106"/>
      <c r="C14" s="106"/>
      <c r="D14" s="106"/>
      <c r="E14" s="337"/>
      <c r="F14" s="254">
        <v>521000</v>
      </c>
      <c r="G14" s="339">
        <f>'มาตรฐาน 2 '!G6</f>
        <v>214260</v>
      </c>
      <c r="H14" s="340"/>
    </row>
    <row r="15" spans="1:8" ht="19.5" customHeight="1">
      <c r="A15" s="335" t="s">
        <v>208</v>
      </c>
      <c r="B15" s="106"/>
      <c r="C15" s="106"/>
      <c r="D15" s="106"/>
      <c r="E15" s="337"/>
      <c r="F15" s="254">
        <v>522000</v>
      </c>
      <c r="G15" s="339"/>
      <c r="H15" s="340"/>
    </row>
    <row r="16" spans="1:8" ht="20.25" customHeight="1">
      <c r="A16" s="335" t="s">
        <v>45</v>
      </c>
      <c r="B16" s="106"/>
      <c r="C16" s="106"/>
      <c r="D16" s="106"/>
      <c r="E16" s="337"/>
      <c r="F16" s="254">
        <v>220400</v>
      </c>
      <c r="G16" s="339"/>
      <c r="H16" s="340"/>
    </row>
    <row r="17" spans="1:8" ht="21.75" customHeight="1">
      <c r="A17" s="335" t="s">
        <v>46</v>
      </c>
      <c r="B17" s="106"/>
      <c r="C17" s="106"/>
      <c r="D17" s="106"/>
      <c r="E17" s="337"/>
      <c r="F17" s="254">
        <v>220600</v>
      </c>
      <c r="G17" s="339"/>
      <c r="H17" s="340"/>
    </row>
    <row r="18" spans="1:8" ht="21" customHeight="1">
      <c r="A18" s="335" t="s">
        <v>48</v>
      </c>
      <c r="B18" s="106"/>
      <c r="C18" s="106"/>
      <c r="D18" s="106"/>
      <c r="E18" s="337"/>
      <c r="F18" s="254">
        <v>531000</v>
      </c>
      <c r="G18" s="339">
        <f>'มาตรฐาน 2 '!G10</f>
        <v>25650</v>
      </c>
      <c r="H18" s="340"/>
    </row>
    <row r="19" spans="1:8" ht="20.25" customHeight="1">
      <c r="A19" s="335" t="s">
        <v>52</v>
      </c>
      <c r="B19" s="106"/>
      <c r="C19" s="106"/>
      <c r="D19" s="106"/>
      <c r="E19" s="337"/>
      <c r="F19" s="254">
        <v>532000</v>
      </c>
      <c r="G19" s="339">
        <f>'มาตรฐาน 2 '!G11</f>
        <v>47900</v>
      </c>
      <c r="H19" s="340"/>
    </row>
    <row r="20" spans="1:8" ht="18.75" customHeight="1">
      <c r="A20" s="335" t="s">
        <v>50</v>
      </c>
      <c r="B20" s="106"/>
      <c r="C20" s="106"/>
      <c r="D20" s="106"/>
      <c r="E20" s="337"/>
      <c r="F20" s="254">
        <v>533000</v>
      </c>
      <c r="G20" s="339">
        <f>'มาตรฐาน 2 '!G12</f>
        <v>0</v>
      </c>
      <c r="H20" s="340"/>
    </row>
    <row r="21" spans="1:8" ht="21">
      <c r="A21" s="335" t="s">
        <v>47</v>
      </c>
      <c r="B21" s="106"/>
      <c r="C21" s="106"/>
      <c r="D21" s="106"/>
      <c r="E21" s="337"/>
      <c r="F21" s="254">
        <v>534000</v>
      </c>
      <c r="G21" s="339">
        <f>'มาตรฐาน 2 '!G13</f>
        <v>29433.23</v>
      </c>
      <c r="H21" s="340"/>
    </row>
    <row r="22" spans="1:8" ht="21">
      <c r="A22" s="335" t="s">
        <v>147</v>
      </c>
      <c r="B22" s="106"/>
      <c r="C22" s="106"/>
      <c r="D22" s="106"/>
      <c r="E22" s="337"/>
      <c r="F22" s="254">
        <v>560000</v>
      </c>
      <c r="G22" s="339">
        <f>'มาตรฐาน 2 '!G14</f>
        <v>0</v>
      </c>
      <c r="H22" s="340"/>
    </row>
    <row r="23" spans="1:8" ht="19.5" customHeight="1">
      <c r="A23" s="335" t="s">
        <v>70</v>
      </c>
      <c r="B23" s="106"/>
      <c r="C23" s="106"/>
      <c r="D23" s="106"/>
      <c r="E23" s="337"/>
      <c r="F23" s="254">
        <v>541000</v>
      </c>
      <c r="G23" s="339"/>
      <c r="H23" s="340"/>
    </row>
    <row r="24" spans="1:8" ht="21" customHeight="1">
      <c r="A24" s="335" t="s">
        <v>53</v>
      </c>
      <c r="B24" s="106"/>
      <c r="C24" s="106"/>
      <c r="D24" s="106"/>
      <c r="E24" s="337"/>
      <c r="F24" s="254">
        <v>542000</v>
      </c>
      <c r="G24" s="339"/>
      <c r="H24" s="340"/>
    </row>
    <row r="25" spans="1:8" ht="21" customHeight="1">
      <c r="A25" s="335" t="s">
        <v>185</v>
      </c>
      <c r="B25" s="106"/>
      <c r="C25" s="86"/>
      <c r="D25" s="106"/>
      <c r="E25" s="337"/>
      <c r="F25" s="254">
        <v>560000</v>
      </c>
      <c r="G25" s="452"/>
      <c r="H25" s="340"/>
    </row>
    <row r="26" spans="1:8" ht="21" customHeight="1">
      <c r="A26" s="335" t="s">
        <v>82</v>
      </c>
      <c r="B26" s="513" t="s">
        <v>447</v>
      </c>
      <c r="C26" s="99"/>
      <c r="D26" s="106"/>
      <c r="E26" s="337"/>
      <c r="F26" s="254">
        <v>542000</v>
      </c>
      <c r="G26" s="339">
        <v>37500</v>
      </c>
      <c r="H26" s="340"/>
    </row>
    <row r="27" spans="1:8" ht="21" customHeight="1">
      <c r="A27" s="335" t="s">
        <v>176</v>
      </c>
      <c r="B27" s="513" t="s">
        <v>520</v>
      </c>
      <c r="C27" s="99"/>
      <c r="D27" s="106"/>
      <c r="E27" s="337"/>
      <c r="F27" s="254"/>
      <c r="G27" s="339"/>
      <c r="H27" s="340">
        <v>120060</v>
      </c>
    </row>
    <row r="28" spans="1:8" ht="21" customHeight="1">
      <c r="A28" s="335" t="s">
        <v>148</v>
      </c>
      <c r="B28" s="86"/>
      <c r="C28" s="106"/>
      <c r="D28" s="106"/>
      <c r="E28" s="337"/>
      <c r="F28" s="254"/>
      <c r="G28" s="339"/>
      <c r="H28" s="340">
        <v>3704141.36</v>
      </c>
    </row>
    <row r="29" spans="1:8" ht="21.75" customHeight="1">
      <c r="A29" s="335" t="s">
        <v>55</v>
      </c>
      <c r="B29" s="106"/>
      <c r="C29" s="99"/>
      <c r="D29" s="99"/>
      <c r="E29" s="337"/>
      <c r="F29" s="338" t="s">
        <v>218</v>
      </c>
      <c r="G29" s="339"/>
      <c r="H29" s="459">
        <f>2779095.11-120060</f>
        <v>2659035.11</v>
      </c>
    </row>
    <row r="30" spans="1:8" ht="21">
      <c r="A30" s="335" t="s">
        <v>365</v>
      </c>
      <c r="B30" s="106" t="s">
        <v>366</v>
      </c>
      <c r="C30" s="106"/>
      <c r="D30" s="106"/>
      <c r="E30" s="106"/>
      <c r="F30" s="338" t="s">
        <v>220</v>
      </c>
      <c r="G30" s="339"/>
      <c r="H30" s="339">
        <f>มาตรฐาน3!H30</f>
        <v>2096056.4300000002</v>
      </c>
    </row>
    <row r="31" spans="1:8" ht="23.25" customHeight="1">
      <c r="A31" s="335" t="s">
        <v>131</v>
      </c>
      <c r="B31" s="428" t="s">
        <v>367</v>
      </c>
      <c r="C31" s="428"/>
      <c r="D31" s="106"/>
      <c r="E31" s="396"/>
      <c r="F31" s="338" t="s">
        <v>219</v>
      </c>
      <c r="G31" s="339"/>
      <c r="H31" s="339">
        <f>'หมายเหตุ  (2)'!G10</f>
        <v>1137665.7499999998</v>
      </c>
    </row>
    <row r="32" spans="1:8" ht="23.25" customHeight="1">
      <c r="A32" s="335" t="s">
        <v>368</v>
      </c>
      <c r="B32" s="428"/>
      <c r="C32" s="428"/>
      <c r="D32" s="106"/>
      <c r="E32" s="396"/>
      <c r="F32" s="449"/>
      <c r="G32" s="450"/>
      <c r="H32" s="450">
        <v>4000</v>
      </c>
    </row>
    <row r="33" spans="1:8" ht="21.75" thickBot="1">
      <c r="A33" s="408"/>
      <c r="B33" s="401"/>
      <c r="C33" s="401"/>
      <c r="D33" s="401"/>
      <c r="E33" s="406"/>
      <c r="F33" s="405"/>
      <c r="G33" s="343">
        <f>SUM(G5:G32)</f>
        <v>9720958.650000002</v>
      </c>
      <c r="H33" s="343">
        <f>SUM(H26:H32)</f>
        <v>9720958.65</v>
      </c>
    </row>
    <row r="34" spans="1:8" ht="21" customHeight="1">
      <c r="A34" s="2"/>
      <c r="B34" s="2"/>
      <c r="C34" s="2"/>
      <c r="D34" s="2"/>
      <c r="E34" s="2"/>
      <c r="F34" s="342"/>
      <c r="G34" s="344"/>
      <c r="H34" s="344"/>
    </row>
    <row r="35" spans="1:8" ht="21">
      <c r="A35" s="2"/>
      <c r="B35" s="2"/>
      <c r="C35" s="2" t="s">
        <v>151</v>
      </c>
      <c r="D35" s="2"/>
      <c r="E35" s="345" t="s">
        <v>462</v>
      </c>
      <c r="F35" s="342"/>
      <c r="G35" s="346"/>
      <c r="H35" s="352">
        <f>H33-G33</f>
        <v>0</v>
      </c>
    </row>
    <row r="36" spans="1:8" ht="18" customHeight="1">
      <c r="A36" s="2"/>
      <c r="B36" s="2"/>
      <c r="C36" s="679" t="s">
        <v>452</v>
      </c>
      <c r="D36" s="679"/>
      <c r="E36" s="679"/>
      <c r="F36" s="520"/>
      <c r="G36" s="346"/>
      <c r="H36" s="346"/>
    </row>
    <row r="37" spans="1:8" ht="20.25" customHeight="1">
      <c r="A37" s="2"/>
      <c r="B37" s="2"/>
      <c r="C37" s="679" t="s">
        <v>453</v>
      </c>
      <c r="D37" s="679"/>
      <c r="E37" s="679"/>
      <c r="F37" s="342"/>
      <c r="G37" s="346"/>
      <c r="H37" s="346"/>
    </row>
    <row r="38" spans="1:7" ht="24" customHeight="1">
      <c r="A38" s="2"/>
      <c r="B38" s="2"/>
      <c r="C38" s="2"/>
      <c r="D38" s="2"/>
      <c r="E38" s="2"/>
      <c r="F38" s="342"/>
      <c r="G38" s="347"/>
    </row>
    <row r="39" spans="1:9" ht="19.5" customHeight="1">
      <c r="A39" s="718" t="s">
        <v>164</v>
      </c>
      <c r="B39" s="718"/>
      <c r="C39" s="718"/>
      <c r="D39" s="719" t="s">
        <v>347</v>
      </c>
      <c r="E39" s="719"/>
      <c r="F39" s="719"/>
      <c r="G39" s="718" t="s">
        <v>286</v>
      </c>
      <c r="H39" s="718"/>
      <c r="I39" s="451"/>
    </row>
    <row r="40" spans="1:8" ht="20.25" customHeight="1">
      <c r="A40" s="718" t="s">
        <v>157</v>
      </c>
      <c r="B40" s="718"/>
      <c r="C40" s="718"/>
      <c r="D40" s="718" t="s">
        <v>370</v>
      </c>
      <c r="E40" s="718"/>
      <c r="F40" s="718"/>
      <c r="G40" s="718" t="s">
        <v>461</v>
      </c>
      <c r="H40" s="718"/>
    </row>
    <row r="41" spans="1:8" ht="17.25" customHeight="1">
      <c r="A41" s="718" t="s">
        <v>265</v>
      </c>
      <c r="B41" s="718"/>
      <c r="C41" s="718"/>
      <c r="D41" s="718" t="s">
        <v>165</v>
      </c>
      <c r="E41" s="718"/>
      <c r="F41" s="718"/>
      <c r="G41" s="718" t="s">
        <v>160</v>
      </c>
      <c r="H41" s="718"/>
    </row>
    <row r="62" spans="1:8" ht="19.5">
      <c r="A62" s="454"/>
      <c r="B62" s="454"/>
      <c r="C62" s="454"/>
      <c r="D62" s="454"/>
      <c r="E62" s="454"/>
      <c r="F62" s="454"/>
      <c r="G62" s="454"/>
      <c r="H62" s="454"/>
    </row>
    <row r="65" spans="1:8" ht="21">
      <c r="A65" s="720" t="s">
        <v>135</v>
      </c>
      <c r="B65" s="720"/>
      <c r="C65" s="720"/>
      <c r="D65" s="720"/>
      <c r="E65" s="720"/>
      <c r="F65" s="720"/>
      <c r="G65" s="720"/>
      <c r="H65" s="720"/>
    </row>
    <row r="66" spans="1:8" ht="21">
      <c r="A66" s="720" t="s">
        <v>136</v>
      </c>
      <c r="B66" s="720"/>
      <c r="C66" s="720"/>
      <c r="D66" s="720"/>
      <c r="E66" s="720"/>
      <c r="F66" s="720"/>
      <c r="G66" s="720"/>
      <c r="H66" s="720"/>
    </row>
    <row r="67" spans="1:8" ht="21.75" thickBot="1">
      <c r="A67" s="331"/>
      <c r="B67" s="331"/>
      <c r="C67" s="331"/>
      <c r="D67" s="331" t="s">
        <v>137</v>
      </c>
      <c r="E67" s="332">
        <v>30</v>
      </c>
      <c r="F67" s="332" t="s">
        <v>544</v>
      </c>
      <c r="G67" s="333">
        <v>2557</v>
      </c>
      <c r="H67" s="331"/>
    </row>
    <row r="68" spans="1:8" ht="21.75" thickBot="1">
      <c r="A68" s="721" t="s">
        <v>35</v>
      </c>
      <c r="B68" s="721"/>
      <c r="C68" s="721"/>
      <c r="D68" s="721"/>
      <c r="E68" s="721"/>
      <c r="F68" s="334" t="s">
        <v>36</v>
      </c>
      <c r="G68" s="334" t="s">
        <v>37</v>
      </c>
      <c r="H68" s="334" t="s">
        <v>38</v>
      </c>
    </row>
    <row r="69" spans="1:8" ht="21">
      <c r="A69" s="407" t="s">
        <v>139</v>
      </c>
      <c r="B69" s="336" t="s">
        <v>101</v>
      </c>
      <c r="C69" s="106" t="s">
        <v>140</v>
      </c>
      <c r="D69" s="106" t="s">
        <v>141</v>
      </c>
      <c r="E69" s="337"/>
      <c r="F69" s="338" t="s">
        <v>212</v>
      </c>
      <c r="G69" s="339">
        <f>'[8]พ.ย.57'!$K$840</f>
        <v>1642764.4700000004</v>
      </c>
      <c r="H69" s="340"/>
    </row>
    <row r="70" spans="1:8" ht="21">
      <c r="A70" s="335"/>
      <c r="B70" s="336" t="s">
        <v>177</v>
      </c>
      <c r="C70" s="106" t="s">
        <v>140</v>
      </c>
      <c r="D70" s="106" t="s">
        <v>142</v>
      </c>
      <c r="E70" s="337"/>
      <c r="F70" s="338" t="s">
        <v>212</v>
      </c>
      <c r="G70" s="339">
        <f>'[8]พ.ย.57'!$K$836</f>
        <v>2409105.08</v>
      </c>
      <c r="H70" s="340"/>
    </row>
    <row r="71" spans="1:8" ht="21">
      <c r="A71" s="335"/>
      <c r="B71" s="336" t="s">
        <v>177</v>
      </c>
      <c r="C71" s="106" t="s">
        <v>132</v>
      </c>
      <c r="D71" s="106" t="s">
        <v>143</v>
      </c>
      <c r="E71" s="337"/>
      <c r="F71" s="338" t="s">
        <v>212</v>
      </c>
      <c r="G71" s="339">
        <f>'[8]พ.ย.57'!$K$837</f>
        <v>378420.32</v>
      </c>
      <c r="H71" s="340"/>
    </row>
    <row r="72" spans="1:8" ht="21">
      <c r="A72" s="335"/>
      <c r="B72" s="336" t="s">
        <v>177</v>
      </c>
      <c r="C72" s="106" t="s">
        <v>144</v>
      </c>
      <c r="D72" s="106" t="s">
        <v>145</v>
      </c>
      <c r="E72" s="337"/>
      <c r="F72" s="338" t="s">
        <v>213</v>
      </c>
      <c r="G72" s="339">
        <f>'[8]พ.ย.57'!$K$838</f>
        <v>804019.75</v>
      </c>
      <c r="H72" s="340"/>
    </row>
    <row r="73" spans="1:9" ht="21">
      <c r="A73" s="335"/>
      <c r="B73" s="336" t="s">
        <v>178</v>
      </c>
      <c r="C73" s="106" t="s">
        <v>10</v>
      </c>
      <c r="D73" s="722" t="s">
        <v>183</v>
      </c>
      <c r="E73" s="722"/>
      <c r="F73" s="338" t="s">
        <v>214</v>
      </c>
      <c r="G73" s="339">
        <f>'[8]พ.ย.57'!$K$842</f>
        <v>4088440.6100000003</v>
      </c>
      <c r="H73" s="340"/>
      <c r="I73" s="550">
        <f>SUM(G69:G73)</f>
        <v>9322750.23</v>
      </c>
    </row>
    <row r="74" spans="1:8" ht="21">
      <c r="A74" s="400" t="s">
        <v>54</v>
      </c>
      <c r="B74" s="106"/>
      <c r="C74" s="341"/>
      <c r="D74" s="106"/>
      <c r="E74" s="337"/>
      <c r="F74" s="338" t="s">
        <v>215</v>
      </c>
      <c r="G74" s="339">
        <f>G10+'มาตรฐาน 2 '!G55-11700-7710</f>
        <v>0</v>
      </c>
      <c r="H74" s="340"/>
    </row>
    <row r="75" spans="1:8" ht="21">
      <c r="A75" s="400" t="s">
        <v>133</v>
      </c>
      <c r="B75" s="106"/>
      <c r="C75" s="106"/>
      <c r="D75" s="106"/>
      <c r="E75" s="337"/>
      <c r="F75" s="338" t="s">
        <v>216</v>
      </c>
      <c r="G75" s="339">
        <f>G11+'มาตรฐาน 2 '!G56-115342-620900-619300-616140</f>
        <v>0</v>
      </c>
      <c r="H75" s="340"/>
    </row>
    <row r="76" spans="1:8" ht="21">
      <c r="A76" s="335" t="s">
        <v>184</v>
      </c>
      <c r="B76" s="106"/>
      <c r="C76" s="106"/>
      <c r="D76" s="106"/>
      <c r="E76" s="337"/>
      <c r="F76" s="338" t="s">
        <v>217</v>
      </c>
      <c r="G76" s="339">
        <f>G12-20000</f>
        <v>658930</v>
      </c>
      <c r="H76" s="340"/>
    </row>
    <row r="77" spans="1:8" ht="21">
      <c r="A77" s="335" t="s">
        <v>44</v>
      </c>
      <c r="B77" s="106"/>
      <c r="C77" s="106"/>
      <c r="D77" s="106"/>
      <c r="E77" s="337"/>
      <c r="F77" s="253">
        <v>510000</v>
      </c>
      <c r="G77" s="339">
        <f>G13+2500+2500</f>
        <v>15816</v>
      </c>
      <c r="H77" s="340"/>
    </row>
    <row r="78" spans="1:8" ht="21">
      <c r="A78" s="335" t="s">
        <v>207</v>
      </c>
      <c r="B78" s="106"/>
      <c r="C78" s="106"/>
      <c r="D78" s="106"/>
      <c r="E78" s="337"/>
      <c r="F78" s="254">
        <v>521000</v>
      </c>
      <c r="G78" s="339">
        <f>G14+'มาตรฐาน 2 '!G43</f>
        <v>428520</v>
      </c>
      <c r="H78" s="340"/>
    </row>
    <row r="79" spans="1:8" ht="21">
      <c r="A79" s="335" t="s">
        <v>208</v>
      </c>
      <c r="B79" s="106"/>
      <c r="C79" s="106"/>
      <c r="D79" s="106"/>
      <c r="E79" s="337"/>
      <c r="F79" s="254">
        <v>522000</v>
      </c>
      <c r="G79" s="339">
        <f>G15+'มาตรฐาน 2 '!G44+388340</f>
        <v>776680</v>
      </c>
      <c r="H79" s="340"/>
    </row>
    <row r="80" spans="1:8" ht="21">
      <c r="A80" s="335" t="s">
        <v>45</v>
      </c>
      <c r="B80" s="106"/>
      <c r="C80" s="106"/>
      <c r="D80" s="106"/>
      <c r="E80" s="337"/>
      <c r="F80" s="254">
        <v>220400</v>
      </c>
      <c r="G80" s="339">
        <f>G16+11570+'มาตรฐาน 2 '!G45</f>
        <v>37155</v>
      </c>
      <c r="H80" s="340"/>
    </row>
    <row r="81" spans="1:8" ht="21">
      <c r="A81" s="335" t="s">
        <v>46</v>
      </c>
      <c r="B81" s="106"/>
      <c r="C81" s="106"/>
      <c r="D81" s="106"/>
      <c r="E81" s="337"/>
      <c r="F81" s="254">
        <v>220600</v>
      </c>
      <c r="G81" s="339">
        <f>G17+'มาตรฐาน 2 '!G46+216230</f>
        <v>420510</v>
      </c>
      <c r="H81" s="340"/>
    </row>
    <row r="82" spans="1:8" ht="21">
      <c r="A82" s="335" t="s">
        <v>48</v>
      </c>
      <c r="B82" s="106"/>
      <c r="C82" s="106"/>
      <c r="D82" s="106"/>
      <c r="E82" s="337"/>
      <c r="F82" s="254">
        <v>531000</v>
      </c>
      <c r="G82" s="339">
        <f>G18+'มาตรฐาน 2 '!G47</f>
        <v>56419</v>
      </c>
      <c r="H82" s="340"/>
    </row>
    <row r="83" spans="1:8" ht="21">
      <c r="A83" s="335" t="s">
        <v>52</v>
      </c>
      <c r="B83" s="106"/>
      <c r="C83" s="106"/>
      <c r="D83" s="106"/>
      <c r="E83" s="337"/>
      <c r="F83" s="254">
        <v>532000</v>
      </c>
      <c r="G83" s="339">
        <f>G19+'มาตรฐาน 2 '!G48+11700+7710</f>
        <v>125160</v>
      </c>
      <c r="H83" s="340"/>
    </row>
    <row r="84" spans="1:8" ht="21">
      <c r="A84" s="335" t="s">
        <v>50</v>
      </c>
      <c r="B84" s="106"/>
      <c r="C84" s="106"/>
      <c r="D84" s="106"/>
      <c r="E84" s="337"/>
      <c r="F84" s="254">
        <v>533000</v>
      </c>
      <c r="G84" s="339">
        <f>G20+'มาตรฐาน 2 '!G49</f>
        <v>122845.42</v>
      </c>
      <c r="H84" s="340"/>
    </row>
    <row r="85" spans="1:8" ht="21">
      <c r="A85" s="335" t="s">
        <v>47</v>
      </c>
      <c r="B85" s="106"/>
      <c r="C85" s="106"/>
      <c r="D85" s="106"/>
      <c r="E85" s="337"/>
      <c r="F85" s="254">
        <v>534000</v>
      </c>
      <c r="G85" s="339">
        <f>G21+'มาตรฐาน 2 '!G50</f>
        <v>55921.96</v>
      </c>
      <c r="H85" s="340"/>
    </row>
    <row r="86" spans="1:8" ht="21">
      <c r="A86" s="335" t="s">
        <v>147</v>
      </c>
      <c r="B86" s="106"/>
      <c r="C86" s="106"/>
      <c r="D86" s="106"/>
      <c r="E86" s="337"/>
      <c r="F86" s="254">
        <v>560000</v>
      </c>
      <c r="G86" s="339">
        <f>G22+'มาตรฐาน 2 '!G51</f>
        <v>511800</v>
      </c>
      <c r="H86" s="340"/>
    </row>
    <row r="87" spans="1:8" ht="21">
      <c r="A87" s="335" t="s">
        <v>70</v>
      </c>
      <c r="B87" s="106"/>
      <c r="C87" s="106"/>
      <c r="D87" s="106"/>
      <c r="E87" s="337"/>
      <c r="F87" s="254">
        <v>541000</v>
      </c>
      <c r="G87" s="339">
        <f>G23</f>
        <v>0</v>
      </c>
      <c r="H87" s="340"/>
    </row>
    <row r="88" spans="1:8" ht="21">
      <c r="A88" s="335" t="s">
        <v>53</v>
      </c>
      <c r="B88" s="106"/>
      <c r="C88" s="106"/>
      <c r="D88" s="106"/>
      <c r="E88" s="337"/>
      <c r="F88" s="254">
        <v>542000</v>
      </c>
      <c r="G88" s="339">
        <f>G24</f>
        <v>0</v>
      </c>
      <c r="H88" s="340"/>
    </row>
    <row r="89" spans="1:8" ht="21">
      <c r="A89" s="335" t="s">
        <v>185</v>
      </c>
      <c r="B89" s="106"/>
      <c r="C89" s="86"/>
      <c r="D89" s="106"/>
      <c r="E89" s="337"/>
      <c r="F89" s="254">
        <v>560000</v>
      </c>
      <c r="G89" s="339">
        <f>G25</f>
        <v>0</v>
      </c>
      <c r="H89" s="340"/>
    </row>
    <row r="90" spans="1:8" ht="23.25" customHeight="1">
      <c r="A90" s="553" t="s">
        <v>545</v>
      </c>
      <c r="B90" s="551" t="s">
        <v>447</v>
      </c>
      <c r="C90" s="551"/>
      <c r="D90" s="551"/>
      <c r="E90" s="552"/>
      <c r="F90" s="254">
        <v>542000</v>
      </c>
      <c r="G90" s="339">
        <f>G26</f>
        <v>37500</v>
      </c>
      <c r="H90" s="340"/>
    </row>
    <row r="91" spans="1:8" ht="23.25" customHeight="1">
      <c r="A91" s="553"/>
      <c r="B91" s="551" t="s">
        <v>233</v>
      </c>
      <c r="C91" s="551"/>
      <c r="D91" s="551"/>
      <c r="E91" s="551"/>
      <c r="F91" s="254"/>
      <c r="G91" s="339">
        <f>113940+90000</f>
        <v>203940</v>
      </c>
      <c r="H91" s="340"/>
    </row>
    <row r="92" spans="1:8" ht="23.25" customHeight="1">
      <c r="A92" s="553"/>
      <c r="B92" s="551" t="s">
        <v>234</v>
      </c>
      <c r="C92" s="551"/>
      <c r="D92" s="551"/>
      <c r="E92" s="551"/>
      <c r="F92" s="254"/>
      <c r="G92" s="339">
        <f>24135+24135</f>
        <v>48270</v>
      </c>
      <c r="H92" s="340"/>
    </row>
    <row r="93" spans="1:8" ht="23.25" customHeight="1">
      <c r="A93" s="553"/>
      <c r="B93" s="551" t="s">
        <v>231</v>
      </c>
      <c r="C93" s="551"/>
      <c r="D93" s="551"/>
      <c r="E93" s="551"/>
      <c r="F93" s="254"/>
      <c r="G93" s="339">
        <v>1207</v>
      </c>
      <c r="H93" s="340"/>
    </row>
    <row r="94" spans="1:8" ht="23.25" customHeight="1">
      <c r="A94" s="553"/>
      <c r="B94" s="551" t="s">
        <v>546</v>
      </c>
      <c r="C94" s="551"/>
      <c r="D94" s="551"/>
      <c r="E94" s="551"/>
      <c r="F94" s="254"/>
      <c r="G94" s="339">
        <f>505400+503800</f>
        <v>1009200</v>
      </c>
      <c r="H94" s="340"/>
    </row>
    <row r="95" spans="1:8" ht="23.25" customHeight="1">
      <c r="A95" s="553"/>
      <c r="B95" s="551" t="s">
        <v>547</v>
      </c>
      <c r="C95" s="551"/>
      <c r="D95" s="551"/>
      <c r="E95" s="551"/>
      <c r="F95" s="254"/>
      <c r="G95" s="339">
        <f>113000+113000</f>
        <v>226000</v>
      </c>
      <c r="H95" s="340"/>
    </row>
    <row r="96" spans="1:8" ht="21">
      <c r="A96" s="335" t="s">
        <v>176</v>
      </c>
      <c r="B96" s="513" t="s">
        <v>520</v>
      </c>
      <c r="C96" s="99"/>
      <c r="D96" s="106"/>
      <c r="E96" s="337"/>
      <c r="F96" s="254"/>
      <c r="G96" s="339"/>
      <c r="H96" s="340">
        <v>120060</v>
      </c>
    </row>
    <row r="97" spans="1:8" ht="21">
      <c r="A97" s="335" t="s">
        <v>148</v>
      </c>
      <c r="B97" s="86"/>
      <c r="C97" s="106"/>
      <c r="D97" s="106"/>
      <c r="E97" s="337"/>
      <c r="F97" s="254"/>
      <c r="G97" s="339"/>
      <c r="H97" s="340">
        <v>3704141.36</v>
      </c>
    </row>
    <row r="98" spans="1:8" ht="21">
      <c r="A98" s="335" t="s">
        <v>55</v>
      </c>
      <c r="B98" s="106"/>
      <c r="C98" s="99"/>
      <c r="D98" s="99"/>
      <c r="E98" s="337"/>
      <c r="F98" s="338" t="s">
        <v>218</v>
      </c>
      <c r="G98" s="339"/>
      <c r="H98" s="459">
        <f>2779095.11-120060</f>
        <v>2659035.11</v>
      </c>
    </row>
    <row r="99" spans="1:8" ht="21">
      <c r="A99" s="335" t="s">
        <v>365</v>
      </c>
      <c r="B99" s="106" t="s">
        <v>366</v>
      </c>
      <c r="C99" s="106"/>
      <c r="D99" s="106"/>
      <c r="E99" s="106"/>
      <c r="F99" s="338" t="s">
        <v>220</v>
      </c>
      <c r="G99" s="339"/>
      <c r="H99" s="339">
        <f>มาตรฐาน3!H69+H30</f>
        <v>6426952.130000001</v>
      </c>
    </row>
    <row r="100" spans="1:8" ht="21">
      <c r="A100" s="335" t="s">
        <v>131</v>
      </c>
      <c r="B100" s="428" t="s">
        <v>367</v>
      </c>
      <c r="C100" s="428"/>
      <c r="D100" s="106"/>
      <c r="E100" s="396"/>
      <c r="F100" s="338" t="s">
        <v>219</v>
      </c>
      <c r="G100" s="339"/>
      <c r="H100" s="339">
        <f>'หมายเหตุ  (2)'!G48</f>
        <v>1144436.0099999998</v>
      </c>
    </row>
    <row r="101" spans="1:8" ht="21">
      <c r="A101" s="335" t="s">
        <v>368</v>
      </c>
      <c r="B101" s="428"/>
      <c r="C101" s="428"/>
      <c r="D101" s="106"/>
      <c r="E101" s="396"/>
      <c r="F101" s="449"/>
      <c r="G101" s="450"/>
      <c r="H101" s="450">
        <v>4000</v>
      </c>
    </row>
    <row r="102" spans="1:8" ht="21.75" thickBot="1">
      <c r="A102" s="408"/>
      <c r="B102" s="401"/>
      <c r="C102" s="401"/>
      <c r="D102" s="401"/>
      <c r="E102" s="406"/>
      <c r="F102" s="405"/>
      <c r="G102" s="343">
        <f>SUM(G69:G101)</f>
        <v>14058624.610000001</v>
      </c>
      <c r="H102" s="343">
        <f>SUM(H90:H101)</f>
        <v>14058624.610000001</v>
      </c>
    </row>
    <row r="103" spans="1:8" ht="21">
      <c r="A103" s="2"/>
      <c r="B103" s="2"/>
      <c r="C103" s="2"/>
      <c r="D103" s="2"/>
      <c r="E103" s="2"/>
      <c r="F103" s="342"/>
      <c r="G103" s="344"/>
      <c r="H103" s="344"/>
    </row>
    <row r="104" spans="1:8" ht="21">
      <c r="A104" s="2"/>
      <c r="B104" s="2"/>
      <c r="C104" s="2" t="s">
        <v>151</v>
      </c>
      <c r="D104" s="2"/>
      <c r="E104" s="345" t="s">
        <v>462</v>
      </c>
      <c r="F104" s="342"/>
      <c r="G104" s="346"/>
      <c r="H104" s="352">
        <f>H102-G102</f>
        <v>0</v>
      </c>
    </row>
    <row r="105" spans="1:8" ht="21">
      <c r="A105" s="2"/>
      <c r="B105" s="2"/>
      <c r="C105" s="679" t="s">
        <v>452</v>
      </c>
      <c r="D105" s="679"/>
      <c r="E105" s="679"/>
      <c r="F105" s="520"/>
      <c r="G105" s="346"/>
      <c r="H105" s="346"/>
    </row>
    <row r="106" spans="1:8" ht="21">
      <c r="A106" s="2"/>
      <c r="B106" s="2"/>
      <c r="C106" s="679" t="s">
        <v>453</v>
      </c>
      <c r="D106" s="679"/>
      <c r="E106" s="679"/>
      <c r="F106" s="342"/>
      <c r="G106" s="346"/>
      <c r="H106" s="346"/>
    </row>
    <row r="107" spans="1:7" ht="21">
      <c r="A107" s="2"/>
      <c r="B107" s="2"/>
      <c r="C107" s="2"/>
      <c r="D107" s="2"/>
      <c r="E107" s="2"/>
      <c r="F107" s="342"/>
      <c r="G107" s="347"/>
    </row>
    <row r="108" spans="1:8" ht="21">
      <c r="A108" s="718" t="s">
        <v>164</v>
      </c>
      <c r="B108" s="718"/>
      <c r="C108" s="718"/>
      <c r="D108" s="719" t="s">
        <v>347</v>
      </c>
      <c r="E108" s="719"/>
      <c r="F108" s="719"/>
      <c r="G108" s="718" t="s">
        <v>286</v>
      </c>
      <c r="H108" s="718"/>
    </row>
    <row r="109" spans="1:8" ht="21">
      <c r="A109" s="718" t="s">
        <v>157</v>
      </c>
      <c r="B109" s="718"/>
      <c r="C109" s="718"/>
      <c r="D109" s="718" t="s">
        <v>370</v>
      </c>
      <c r="E109" s="718"/>
      <c r="F109" s="718"/>
      <c r="G109" s="718" t="s">
        <v>364</v>
      </c>
      <c r="H109" s="718"/>
    </row>
    <row r="110" spans="1:8" ht="21">
      <c r="A110" s="718" t="s">
        <v>265</v>
      </c>
      <c r="B110" s="718"/>
      <c r="C110" s="718"/>
      <c r="D110" s="718" t="s">
        <v>165</v>
      </c>
      <c r="E110" s="718"/>
      <c r="F110" s="718"/>
      <c r="G110" s="718" t="s">
        <v>160</v>
      </c>
      <c r="H110" s="718"/>
    </row>
    <row r="127" spans="1:8" ht="21">
      <c r="A127" s="720" t="s">
        <v>135</v>
      </c>
      <c r="B127" s="720"/>
      <c r="C127" s="720"/>
      <c r="D127" s="720"/>
      <c r="E127" s="720"/>
      <c r="F127" s="720"/>
      <c r="G127" s="720"/>
      <c r="H127" s="720"/>
    </row>
    <row r="128" spans="1:8" ht="21">
      <c r="A128" s="720" t="s">
        <v>136</v>
      </c>
      <c r="B128" s="720"/>
      <c r="C128" s="720"/>
      <c r="D128" s="720"/>
      <c r="E128" s="720"/>
      <c r="F128" s="720"/>
      <c r="G128" s="720"/>
      <c r="H128" s="720"/>
    </row>
    <row r="129" spans="1:8" ht="21.75" thickBot="1">
      <c r="A129" s="331"/>
      <c r="B129" s="331"/>
      <c r="C129" s="331"/>
      <c r="D129" s="331" t="s">
        <v>137</v>
      </c>
      <c r="E129" s="332">
        <v>31</v>
      </c>
      <c r="F129" s="332" t="s">
        <v>617</v>
      </c>
      <c r="G129" s="333">
        <v>2557</v>
      </c>
      <c r="H129" s="331"/>
    </row>
    <row r="130" spans="1:8" ht="21.75" thickBot="1">
      <c r="A130" s="721" t="s">
        <v>35</v>
      </c>
      <c r="B130" s="721"/>
      <c r="C130" s="721"/>
      <c r="D130" s="721"/>
      <c r="E130" s="721"/>
      <c r="F130" s="334" t="s">
        <v>36</v>
      </c>
      <c r="G130" s="334" t="s">
        <v>37</v>
      </c>
      <c r="H130" s="334" t="s">
        <v>38</v>
      </c>
    </row>
    <row r="131" spans="1:8" ht="21">
      <c r="A131" s="407" t="s">
        <v>139</v>
      </c>
      <c r="B131" s="336" t="s">
        <v>101</v>
      </c>
      <c r="C131" s="106" t="s">
        <v>140</v>
      </c>
      <c r="D131" s="106" t="s">
        <v>141</v>
      </c>
      <c r="E131" s="337"/>
      <c r="F131" s="338" t="s">
        <v>212</v>
      </c>
      <c r="G131" s="339">
        <f>'[8]ธ ค 57'!$K$926</f>
        <v>3851746.640000001</v>
      </c>
      <c r="H131" s="340"/>
    </row>
    <row r="132" spans="1:8" ht="21">
      <c r="A132" s="335"/>
      <c r="B132" s="336" t="s">
        <v>177</v>
      </c>
      <c r="C132" s="106" t="s">
        <v>140</v>
      </c>
      <c r="D132" s="106" t="s">
        <v>142</v>
      </c>
      <c r="E132" s="337"/>
      <c r="F132" s="338" t="s">
        <v>212</v>
      </c>
      <c r="G132" s="339">
        <f>'[8]ธ ค 57'!$K$922</f>
        <v>1612063.1900000002</v>
      </c>
      <c r="H132" s="340"/>
    </row>
    <row r="133" spans="1:8" ht="21">
      <c r="A133" s="335"/>
      <c r="B133" s="336" t="s">
        <v>177</v>
      </c>
      <c r="C133" s="106" t="s">
        <v>132</v>
      </c>
      <c r="D133" s="106" t="s">
        <v>143</v>
      </c>
      <c r="E133" s="337"/>
      <c r="F133" s="338" t="s">
        <v>212</v>
      </c>
      <c r="G133" s="339">
        <f>'[8]ธ ค 57'!$K$923</f>
        <v>378420.32</v>
      </c>
      <c r="H133" s="340"/>
    </row>
    <row r="134" spans="1:8" ht="21">
      <c r="A134" s="335"/>
      <c r="B134" s="336" t="s">
        <v>177</v>
      </c>
      <c r="C134" s="106" t="s">
        <v>144</v>
      </c>
      <c r="D134" s="106" t="s">
        <v>145</v>
      </c>
      <c r="E134" s="337"/>
      <c r="F134" s="338" t="s">
        <v>213</v>
      </c>
      <c r="G134" s="339">
        <f>'[8]ธ ค 57'!$K$924</f>
        <v>806280.7200000001</v>
      </c>
      <c r="H134" s="340"/>
    </row>
    <row r="135" spans="1:9" ht="21">
      <c r="A135" s="335"/>
      <c r="B135" s="336" t="s">
        <v>178</v>
      </c>
      <c r="C135" s="106" t="s">
        <v>10</v>
      </c>
      <c r="D135" s="722" t="s">
        <v>183</v>
      </c>
      <c r="E135" s="722"/>
      <c r="F135" s="338" t="s">
        <v>214</v>
      </c>
      <c r="G135" s="339">
        <f>'[8]ธ ค 57'!$K$928</f>
        <v>4096835.49</v>
      </c>
      <c r="H135" s="340"/>
      <c r="I135" s="550">
        <f>SUM(G131:G135)</f>
        <v>10745346.360000001</v>
      </c>
    </row>
    <row r="136" spans="1:8" ht="21">
      <c r="A136" s="400" t="s">
        <v>54</v>
      </c>
      <c r="B136" s="106"/>
      <c r="C136" s="341"/>
      <c r="D136" s="106"/>
      <c r="E136" s="337"/>
      <c r="F136" s="338" t="s">
        <v>215</v>
      </c>
      <c r="G136" s="339">
        <f>'มาตรฐาน 2 '!G91-47700-2560-3504-2772-5936</f>
        <v>50400</v>
      </c>
      <c r="H136" s="340"/>
    </row>
    <row r="137" spans="1:8" ht="21">
      <c r="A137" s="400" t="s">
        <v>133</v>
      </c>
      <c r="B137" s="106"/>
      <c r="C137" s="106"/>
      <c r="D137" s="106"/>
      <c r="E137" s="337"/>
      <c r="F137" s="338" t="s">
        <v>216</v>
      </c>
      <c r="G137" s="339">
        <f>'มาตรฐาน 2 '!G92</f>
        <v>24135</v>
      </c>
      <c r="H137" s="340"/>
    </row>
    <row r="138" spans="1:8" ht="21">
      <c r="A138" s="335" t="s">
        <v>184</v>
      </c>
      <c r="B138" s="106"/>
      <c r="C138" s="106"/>
      <c r="D138" s="106"/>
      <c r="E138" s="337"/>
      <c r="F138" s="338" t="s">
        <v>217</v>
      </c>
      <c r="G138" s="339">
        <f>G76</f>
        <v>658930</v>
      </c>
      <c r="H138" s="340"/>
    </row>
    <row r="139" spans="1:8" ht="21">
      <c r="A139" s="335" t="s">
        <v>44</v>
      </c>
      <c r="B139" s="106"/>
      <c r="C139" s="106"/>
      <c r="D139" s="106"/>
      <c r="E139" s="337"/>
      <c r="F139" s="253">
        <v>510000</v>
      </c>
      <c r="G139" s="339">
        <f>G77+'มาตรฐาน 2 '!G79+1500</f>
        <v>184834</v>
      </c>
      <c r="H139" s="340"/>
    </row>
    <row r="140" spans="1:8" ht="21">
      <c r="A140" s="335" t="s">
        <v>207</v>
      </c>
      <c r="B140" s="106"/>
      <c r="C140" s="106"/>
      <c r="D140" s="106"/>
      <c r="E140" s="337"/>
      <c r="F140" s="254">
        <v>521000</v>
      </c>
      <c r="G140" s="339">
        <f>G78+'มาตรฐาน 2 '!G80</f>
        <v>642780</v>
      </c>
      <c r="H140" s="340"/>
    </row>
    <row r="141" spans="1:8" ht="21">
      <c r="A141" s="335" t="s">
        <v>208</v>
      </c>
      <c r="B141" s="106"/>
      <c r="C141" s="106"/>
      <c r="D141" s="106"/>
      <c r="E141" s="337"/>
      <c r="F141" s="254">
        <v>522000</v>
      </c>
      <c r="G141" s="339">
        <f>G79+'มาตรฐาน 2 '!G81</f>
        <v>1165020</v>
      </c>
      <c r="H141" s="340"/>
    </row>
    <row r="142" spans="1:8" ht="21">
      <c r="A142" s="335" t="s">
        <v>45</v>
      </c>
      <c r="B142" s="106"/>
      <c r="C142" s="106"/>
      <c r="D142" s="106"/>
      <c r="E142" s="337"/>
      <c r="F142" s="254">
        <v>220400</v>
      </c>
      <c r="G142" s="339">
        <f>G80+'มาตรฐาน 2 '!G82</f>
        <v>49440</v>
      </c>
      <c r="H142" s="340"/>
    </row>
    <row r="143" spans="1:8" ht="21">
      <c r="A143" s="335" t="s">
        <v>46</v>
      </c>
      <c r="B143" s="106"/>
      <c r="C143" s="106"/>
      <c r="D143" s="106"/>
      <c r="E143" s="337"/>
      <c r="F143" s="254">
        <v>220600</v>
      </c>
      <c r="G143" s="339">
        <f>G81+'มาตรฐาน 2 '!G83</f>
        <v>612505</v>
      </c>
      <c r="H143" s="340"/>
    </row>
    <row r="144" spans="1:8" ht="21">
      <c r="A144" s="335" t="s">
        <v>48</v>
      </c>
      <c r="B144" s="106"/>
      <c r="C144" s="106"/>
      <c r="D144" s="106"/>
      <c r="E144" s="337"/>
      <c r="F144" s="254">
        <v>531000</v>
      </c>
      <c r="G144" s="339">
        <f>G82+'มาตรฐาน 2 '!G84</f>
        <v>82069</v>
      </c>
      <c r="H144" s="340"/>
    </row>
    <row r="145" spans="1:8" ht="21">
      <c r="A145" s="335" t="s">
        <v>52</v>
      </c>
      <c r="B145" s="106"/>
      <c r="C145" s="106"/>
      <c r="D145" s="106"/>
      <c r="E145" s="337"/>
      <c r="F145" s="254">
        <v>532000</v>
      </c>
      <c r="G145" s="339">
        <f>G83+'มาตรฐาน 2 '!G85+47700+2560-400+3504+2772+5936+128800</f>
        <v>562959</v>
      </c>
      <c r="H145" s="340"/>
    </row>
    <row r="146" spans="1:8" ht="21">
      <c r="A146" s="335" t="s">
        <v>50</v>
      </c>
      <c r="B146" s="106"/>
      <c r="C146" s="106"/>
      <c r="D146" s="106"/>
      <c r="E146" s="337"/>
      <c r="F146" s="254">
        <v>533000</v>
      </c>
      <c r="G146" s="339">
        <f>G84+'มาตรฐาน 2 '!G86</f>
        <v>279115.42</v>
      </c>
      <c r="H146" s="340"/>
    </row>
    <row r="147" spans="1:8" ht="21">
      <c r="A147" s="335" t="s">
        <v>47</v>
      </c>
      <c r="B147" s="106"/>
      <c r="C147" s="106"/>
      <c r="D147" s="106"/>
      <c r="E147" s="337"/>
      <c r="F147" s="254">
        <v>534000</v>
      </c>
      <c r="G147" s="339">
        <f>G85+'มาตรฐาน 2 '!G87</f>
        <v>79697.83</v>
      </c>
      <c r="H147" s="340"/>
    </row>
    <row r="148" spans="1:8" ht="21">
      <c r="A148" s="335" t="s">
        <v>147</v>
      </c>
      <c r="B148" s="106"/>
      <c r="C148" s="106"/>
      <c r="D148" s="106"/>
      <c r="E148" s="337"/>
      <c r="F148" s="254">
        <v>560000</v>
      </c>
      <c r="G148" s="339">
        <f>G86+'มาตรฐาน 2 '!G88-128800</f>
        <v>383000</v>
      </c>
      <c r="H148" s="340"/>
    </row>
    <row r="149" spans="1:8" ht="21">
      <c r="A149" s="335" t="s">
        <v>70</v>
      </c>
      <c r="B149" s="106"/>
      <c r="C149" s="106"/>
      <c r="D149" s="106"/>
      <c r="E149" s="337"/>
      <c r="F149" s="254">
        <v>541000</v>
      </c>
      <c r="G149" s="339">
        <f>G87</f>
        <v>0</v>
      </c>
      <c r="H149" s="340"/>
    </row>
    <row r="150" spans="1:8" ht="21">
      <c r="A150" s="335" t="s">
        <v>53</v>
      </c>
      <c r="B150" s="106"/>
      <c r="C150" s="106"/>
      <c r="D150" s="106"/>
      <c r="E150" s="337"/>
      <c r="F150" s="254">
        <v>542000</v>
      </c>
      <c r="G150" s="339">
        <f>G88</f>
        <v>0</v>
      </c>
      <c r="H150" s="340"/>
    </row>
    <row r="151" spans="1:8" ht="21">
      <c r="A151" s="335" t="s">
        <v>185</v>
      </c>
      <c r="B151" s="106"/>
      <c r="C151" s="86"/>
      <c r="D151" s="106"/>
      <c r="E151" s="337"/>
      <c r="F151" s="254">
        <v>560000</v>
      </c>
      <c r="G151" s="339">
        <f>G89</f>
        <v>0</v>
      </c>
      <c r="H151" s="340"/>
    </row>
    <row r="152" spans="1:8" ht="23.25" customHeight="1">
      <c r="A152" s="553" t="s">
        <v>545</v>
      </c>
      <c r="B152" s="551" t="s">
        <v>447</v>
      </c>
      <c r="C152" s="551"/>
      <c r="D152" s="551"/>
      <c r="E152" s="552"/>
      <c r="F152" s="254">
        <v>431002</v>
      </c>
      <c r="G152" s="339">
        <f>G90</f>
        <v>37500</v>
      </c>
      <c r="H152" s="340"/>
    </row>
    <row r="153" spans="1:8" ht="23.25" customHeight="1">
      <c r="A153" s="553"/>
      <c r="B153" s="551" t="s">
        <v>233</v>
      </c>
      <c r="C153" s="551"/>
      <c r="D153" s="551"/>
      <c r="E153" s="551"/>
      <c r="F153" s="254">
        <v>441002</v>
      </c>
      <c r="G153" s="339">
        <f>G91+'มาตรฐาน 2 '!G95</f>
        <v>305910</v>
      </c>
      <c r="H153" s="340"/>
    </row>
    <row r="154" spans="1:8" ht="23.25" customHeight="1">
      <c r="A154" s="553"/>
      <c r="B154" s="551" t="s">
        <v>234</v>
      </c>
      <c r="C154" s="551"/>
      <c r="D154" s="551"/>
      <c r="E154" s="551"/>
      <c r="F154" s="254">
        <v>441002</v>
      </c>
      <c r="G154" s="339">
        <f>G92</f>
        <v>48270</v>
      </c>
      <c r="H154" s="340"/>
    </row>
    <row r="155" spans="1:8" ht="23.25" customHeight="1">
      <c r="A155" s="553"/>
      <c r="B155" s="551" t="s">
        <v>231</v>
      </c>
      <c r="C155" s="551"/>
      <c r="D155" s="551"/>
      <c r="E155" s="551"/>
      <c r="F155" s="254">
        <v>441002</v>
      </c>
      <c r="G155" s="339">
        <f>G93+'มาตรฐาน 2 '!G102</f>
        <v>2414</v>
      </c>
      <c r="H155" s="340"/>
    </row>
    <row r="156" spans="1:8" ht="23.25" customHeight="1">
      <c r="A156" s="553"/>
      <c r="B156" s="551" t="s">
        <v>546</v>
      </c>
      <c r="C156" s="551"/>
      <c r="D156" s="551"/>
      <c r="E156" s="551"/>
      <c r="F156" s="254">
        <v>441002</v>
      </c>
      <c r="G156" s="339">
        <f>G94+'มาตรฐาน 2 '!G96</f>
        <v>1511600</v>
      </c>
      <c r="H156" s="340"/>
    </row>
    <row r="157" spans="1:8" ht="23.25" customHeight="1">
      <c r="A157" s="553"/>
      <c r="B157" s="551" t="s">
        <v>547</v>
      </c>
      <c r="C157" s="551"/>
      <c r="D157" s="551"/>
      <c r="E157" s="551"/>
      <c r="F157" s="254">
        <v>441002</v>
      </c>
      <c r="G157" s="339">
        <f>G95+'มาตรฐาน 2 '!G97</f>
        <v>337500</v>
      </c>
      <c r="H157" s="340"/>
    </row>
    <row r="158" spans="1:8" ht="21">
      <c r="A158" s="335" t="s">
        <v>176</v>
      </c>
      <c r="B158" s="513" t="s">
        <v>520</v>
      </c>
      <c r="C158" s="99"/>
      <c r="D158" s="106"/>
      <c r="E158" s="337"/>
      <c r="F158" s="254">
        <v>210402</v>
      </c>
      <c r="G158" s="339"/>
      <c r="H158" s="340">
        <f>H96</f>
        <v>120060</v>
      </c>
    </row>
    <row r="159" spans="1:8" ht="21">
      <c r="A159" s="335" t="s">
        <v>148</v>
      </c>
      <c r="B159" s="86"/>
      <c r="C159" s="106"/>
      <c r="D159" s="106"/>
      <c r="E159" s="337"/>
      <c r="F159" s="254">
        <v>320000</v>
      </c>
      <c r="G159" s="339"/>
      <c r="H159" s="340">
        <f>H97</f>
        <v>3704141.36</v>
      </c>
    </row>
    <row r="160" spans="1:8" ht="21">
      <c r="A160" s="335" t="s">
        <v>55</v>
      </c>
      <c r="B160" s="106"/>
      <c r="C160" s="99"/>
      <c r="D160" s="99"/>
      <c r="E160" s="337"/>
      <c r="F160" s="338" t="s">
        <v>218</v>
      </c>
      <c r="G160" s="339"/>
      <c r="H160" s="340">
        <f>H98</f>
        <v>2659035.11</v>
      </c>
    </row>
    <row r="161" spans="1:8" ht="21">
      <c r="A161" s="335" t="s">
        <v>365</v>
      </c>
      <c r="B161" s="106" t="s">
        <v>366</v>
      </c>
      <c r="C161" s="106"/>
      <c r="D161" s="106"/>
      <c r="E161" s="106"/>
      <c r="F161" s="338" t="s">
        <v>220</v>
      </c>
      <c r="G161" s="339"/>
      <c r="H161" s="340">
        <f>H99+มาตรฐาน3!H104</f>
        <v>10135631.43</v>
      </c>
    </row>
    <row r="162" spans="1:8" ht="21">
      <c r="A162" s="335" t="s">
        <v>131</v>
      </c>
      <c r="B162" s="428" t="s">
        <v>367</v>
      </c>
      <c r="C162" s="428"/>
      <c r="D162" s="106"/>
      <c r="E162" s="396"/>
      <c r="F162" s="338" t="s">
        <v>219</v>
      </c>
      <c r="G162" s="339"/>
      <c r="H162" s="340">
        <f>'หมายเหตุ  (2)'!G85</f>
        <v>1140557.7099999997</v>
      </c>
    </row>
    <row r="163" spans="1:8" ht="21">
      <c r="A163" s="335" t="s">
        <v>368</v>
      </c>
      <c r="B163" s="428"/>
      <c r="C163" s="428"/>
      <c r="D163" s="106"/>
      <c r="E163" s="396"/>
      <c r="F163" s="449" t="s">
        <v>660</v>
      </c>
      <c r="G163" s="450"/>
      <c r="H163" s="567">
        <f>H101</f>
        <v>4000</v>
      </c>
    </row>
    <row r="164" spans="1:8" ht="21.75" thickBot="1">
      <c r="A164" s="408"/>
      <c r="B164" s="401"/>
      <c r="C164" s="401"/>
      <c r="D164" s="401"/>
      <c r="E164" s="406"/>
      <c r="F164" s="405"/>
      <c r="G164" s="343">
        <f>SUM(G131:G163)</f>
        <v>17763425.61</v>
      </c>
      <c r="H164" s="568">
        <f>SUM(H152:H163)</f>
        <v>17763425.61</v>
      </c>
    </row>
    <row r="165" spans="1:8" ht="21">
      <c r="A165" s="2"/>
      <c r="B165" s="2"/>
      <c r="C165" s="2"/>
      <c r="D165" s="2"/>
      <c r="E165" s="2"/>
      <c r="F165" s="342"/>
      <c r="G165" s="344"/>
      <c r="H165" s="344"/>
    </row>
    <row r="166" spans="1:8" ht="21">
      <c r="A166" s="2"/>
      <c r="B166" s="2"/>
      <c r="C166" s="2" t="s">
        <v>151</v>
      </c>
      <c r="D166" s="2"/>
      <c r="E166" s="345" t="s">
        <v>462</v>
      </c>
      <c r="F166" s="342"/>
      <c r="G166" s="346"/>
      <c r="H166" s="352">
        <f>H164-G164</f>
        <v>0</v>
      </c>
    </row>
    <row r="167" spans="1:8" ht="21">
      <c r="A167" s="2"/>
      <c r="B167" s="2"/>
      <c r="C167" s="679" t="s">
        <v>452</v>
      </c>
      <c r="D167" s="679"/>
      <c r="E167" s="679"/>
      <c r="F167" s="520"/>
      <c r="G167" s="346"/>
      <c r="H167" s="346"/>
    </row>
    <row r="168" spans="1:8" ht="21">
      <c r="A168" s="2"/>
      <c r="B168" s="2"/>
      <c r="C168" s="679" t="s">
        <v>453</v>
      </c>
      <c r="D168" s="679"/>
      <c r="E168" s="679"/>
      <c r="F168" s="342"/>
      <c r="G168" s="346"/>
      <c r="H168" s="346"/>
    </row>
    <row r="169" spans="1:7" ht="21">
      <c r="A169" s="2"/>
      <c r="B169" s="2"/>
      <c r="C169" s="2"/>
      <c r="D169" s="2"/>
      <c r="E169" s="2"/>
      <c r="F169" s="342"/>
      <c r="G169" s="347"/>
    </row>
    <row r="170" spans="1:8" ht="21">
      <c r="A170" s="718" t="s">
        <v>164</v>
      </c>
      <c r="B170" s="718"/>
      <c r="C170" s="718"/>
      <c r="D170" s="719" t="s">
        <v>347</v>
      </c>
      <c r="E170" s="719"/>
      <c r="F170" s="719"/>
      <c r="G170" s="718" t="s">
        <v>286</v>
      </c>
      <c r="H170" s="718"/>
    </row>
    <row r="171" spans="1:8" ht="21">
      <c r="A171" s="718" t="s">
        <v>157</v>
      </c>
      <c r="B171" s="718"/>
      <c r="C171" s="718"/>
      <c r="D171" s="718" t="s">
        <v>370</v>
      </c>
      <c r="E171" s="718"/>
      <c r="F171" s="718"/>
      <c r="G171" s="718" t="s">
        <v>364</v>
      </c>
      <c r="H171" s="718"/>
    </row>
    <row r="172" spans="1:8" ht="21">
      <c r="A172" s="718" t="s">
        <v>265</v>
      </c>
      <c r="B172" s="718"/>
      <c r="C172" s="718"/>
      <c r="D172" s="718" t="s">
        <v>165</v>
      </c>
      <c r="E172" s="718"/>
      <c r="F172" s="718"/>
      <c r="G172" s="718" t="s">
        <v>160</v>
      </c>
      <c r="H172" s="718"/>
    </row>
    <row r="189" spans="1:8" ht="21">
      <c r="A189" s="720" t="s">
        <v>135</v>
      </c>
      <c r="B189" s="720"/>
      <c r="C189" s="720"/>
      <c r="D189" s="720"/>
      <c r="E189" s="720"/>
      <c r="F189" s="720"/>
      <c r="G189" s="720"/>
      <c r="H189" s="720"/>
    </row>
    <row r="190" spans="1:8" ht="21">
      <c r="A190" s="720" t="s">
        <v>136</v>
      </c>
      <c r="B190" s="720"/>
      <c r="C190" s="720"/>
      <c r="D190" s="720"/>
      <c r="E190" s="720"/>
      <c r="F190" s="720"/>
      <c r="G190" s="720"/>
      <c r="H190" s="720"/>
    </row>
    <row r="191" spans="1:8" ht="21.75" thickBot="1">
      <c r="A191" s="331"/>
      <c r="B191" s="331"/>
      <c r="C191" s="331"/>
      <c r="D191" s="331" t="s">
        <v>137</v>
      </c>
      <c r="E191" s="332">
        <v>31</v>
      </c>
      <c r="F191" s="332" t="s">
        <v>690</v>
      </c>
      <c r="G191" s="333">
        <v>2558</v>
      </c>
      <c r="H191" s="331"/>
    </row>
    <row r="192" spans="1:8" ht="21.75" thickBot="1">
      <c r="A192" s="721" t="s">
        <v>35</v>
      </c>
      <c r="B192" s="721"/>
      <c r="C192" s="721"/>
      <c r="D192" s="721"/>
      <c r="E192" s="721"/>
      <c r="F192" s="334" t="s">
        <v>36</v>
      </c>
      <c r="G192" s="334" t="s">
        <v>37</v>
      </c>
      <c r="H192" s="334" t="s">
        <v>38</v>
      </c>
    </row>
    <row r="193" spans="1:8" ht="21">
      <c r="A193" s="407" t="s">
        <v>139</v>
      </c>
      <c r="B193" s="336" t="s">
        <v>101</v>
      </c>
      <c r="C193" s="106" t="s">
        <v>140</v>
      </c>
      <c r="D193" s="106" t="s">
        <v>141</v>
      </c>
      <c r="E193" s="337"/>
      <c r="F193" s="338" t="s">
        <v>212</v>
      </c>
      <c r="G193" s="339">
        <f>'[8]ม ค  58'!$K$840</f>
        <v>4025967.9800000004</v>
      </c>
      <c r="H193" s="340"/>
    </row>
    <row r="194" spans="1:8" ht="21">
      <c r="A194" s="335"/>
      <c r="B194" s="336" t="s">
        <v>177</v>
      </c>
      <c r="C194" s="106" t="s">
        <v>140</v>
      </c>
      <c r="D194" s="106" t="s">
        <v>142</v>
      </c>
      <c r="E194" s="337"/>
      <c r="F194" s="338" t="s">
        <v>212</v>
      </c>
      <c r="G194" s="339">
        <f>'[8]ม ค  58'!$K$836</f>
        <v>1727260.29</v>
      </c>
      <c r="H194" s="340"/>
    </row>
    <row r="195" spans="1:8" ht="21">
      <c r="A195" s="335"/>
      <c r="B195" s="336" t="s">
        <v>177</v>
      </c>
      <c r="C195" s="106" t="s">
        <v>132</v>
      </c>
      <c r="D195" s="106" t="s">
        <v>143</v>
      </c>
      <c r="E195" s="337"/>
      <c r="F195" s="338" t="s">
        <v>212</v>
      </c>
      <c r="G195" s="339">
        <f>'[8]ม ค  58'!$K$837</f>
        <v>378420.32</v>
      </c>
      <c r="H195" s="340"/>
    </row>
    <row r="196" spans="1:8" ht="21">
      <c r="A196" s="335"/>
      <c r="B196" s="336" t="s">
        <v>177</v>
      </c>
      <c r="C196" s="106" t="s">
        <v>144</v>
      </c>
      <c r="D196" s="106" t="s">
        <v>145</v>
      </c>
      <c r="E196" s="337"/>
      <c r="F196" s="338" t="s">
        <v>213</v>
      </c>
      <c r="G196" s="339">
        <f>'[8]ม ค  58'!$K$838</f>
        <v>806280.7200000001</v>
      </c>
      <c r="H196" s="340"/>
    </row>
    <row r="197" spans="1:9" ht="21">
      <c r="A197" s="335"/>
      <c r="B197" s="336" t="s">
        <v>178</v>
      </c>
      <c r="C197" s="106" t="s">
        <v>10</v>
      </c>
      <c r="D197" s="722" t="s">
        <v>183</v>
      </c>
      <c r="E197" s="722"/>
      <c r="F197" s="338" t="s">
        <v>214</v>
      </c>
      <c r="G197" s="339">
        <f>'[8]ม ค  58'!$K$842</f>
        <v>4096835.49</v>
      </c>
      <c r="H197" s="340"/>
      <c r="I197" s="550">
        <f>SUM(G193:G197)</f>
        <v>11034764.8</v>
      </c>
    </row>
    <row r="198" spans="1:8" ht="21">
      <c r="A198" s="400" t="s">
        <v>54</v>
      </c>
      <c r="B198" s="106"/>
      <c r="C198" s="341"/>
      <c r="D198" s="106"/>
      <c r="E198" s="337"/>
      <c r="F198" s="338" t="s">
        <v>215</v>
      </c>
      <c r="G198" s="339">
        <f>'มาตรฐาน 2 '!G128</f>
        <v>13874</v>
      </c>
      <c r="H198" s="340"/>
    </row>
    <row r="199" spans="1:8" ht="21">
      <c r="A199" s="400" t="s">
        <v>133</v>
      </c>
      <c r="B199" s="106"/>
      <c r="C199" s="106"/>
      <c r="D199" s="106"/>
      <c r="E199" s="337"/>
      <c r="F199" s="338" t="s">
        <v>216</v>
      </c>
      <c r="G199" s="339">
        <f>G137</f>
        <v>24135</v>
      </c>
      <c r="H199" s="340"/>
    </row>
    <row r="200" spans="1:8" ht="21">
      <c r="A200" s="335" t="s">
        <v>184</v>
      </c>
      <c r="B200" s="106"/>
      <c r="C200" s="106"/>
      <c r="D200" s="106"/>
      <c r="E200" s="337"/>
      <c r="F200" s="338" t="s">
        <v>217</v>
      </c>
      <c r="G200" s="339">
        <f>G138</f>
        <v>658930</v>
      </c>
      <c r="H200" s="340"/>
    </row>
    <row r="201" spans="1:8" ht="21">
      <c r="A201" s="335" t="s">
        <v>44</v>
      </c>
      <c r="B201" s="106"/>
      <c r="C201" s="106"/>
      <c r="D201" s="106"/>
      <c r="E201" s="337"/>
      <c r="F201" s="253">
        <v>510000</v>
      </c>
      <c r="G201" s="339">
        <f>G139+'มาตรฐาน 2 '!G116</f>
        <v>268944.08999999997</v>
      </c>
      <c r="H201" s="340"/>
    </row>
    <row r="202" spans="1:8" ht="21">
      <c r="A202" s="335" t="s">
        <v>207</v>
      </c>
      <c r="B202" s="106"/>
      <c r="C202" s="106"/>
      <c r="D202" s="106"/>
      <c r="E202" s="337"/>
      <c r="F202" s="254">
        <v>521000</v>
      </c>
      <c r="G202" s="339">
        <f>G140+'มาตรฐาน 2 '!G117</f>
        <v>857040</v>
      </c>
      <c r="H202" s="340"/>
    </row>
    <row r="203" spans="1:8" ht="21">
      <c r="A203" s="335" t="s">
        <v>208</v>
      </c>
      <c r="B203" s="106"/>
      <c r="C203" s="106"/>
      <c r="D203" s="106"/>
      <c r="E203" s="337"/>
      <c r="F203" s="254">
        <v>522000</v>
      </c>
      <c r="G203" s="339">
        <f>G141+'มาตรฐาน 2 '!G118</f>
        <v>1553360</v>
      </c>
      <c r="H203" s="340"/>
    </row>
    <row r="204" spans="1:8" ht="21">
      <c r="A204" s="335" t="s">
        <v>45</v>
      </c>
      <c r="B204" s="106"/>
      <c r="C204" s="106"/>
      <c r="D204" s="106"/>
      <c r="E204" s="337"/>
      <c r="F204" s="254">
        <v>220400</v>
      </c>
      <c r="G204" s="339">
        <f>G142+'มาตรฐาน 2 '!G119</f>
        <v>61725</v>
      </c>
      <c r="H204" s="340"/>
    </row>
    <row r="205" spans="1:8" ht="21">
      <c r="A205" s="335" t="s">
        <v>46</v>
      </c>
      <c r="B205" s="106"/>
      <c r="C205" s="106"/>
      <c r="D205" s="106"/>
      <c r="E205" s="337"/>
      <c r="F205" s="254">
        <v>220600</v>
      </c>
      <c r="G205" s="339">
        <f>G143+'มาตรฐาน 2 '!G120</f>
        <v>804500</v>
      </c>
      <c r="H205" s="340"/>
    </row>
    <row r="206" spans="1:8" ht="21">
      <c r="A206" s="335" t="s">
        <v>48</v>
      </c>
      <c r="B206" s="106"/>
      <c r="C206" s="106"/>
      <c r="D206" s="106"/>
      <c r="E206" s="337"/>
      <c r="F206" s="254">
        <v>531000</v>
      </c>
      <c r="G206" s="339">
        <f>G144+'มาตรฐาน 2 '!G121</f>
        <v>107719</v>
      </c>
      <c r="H206" s="340"/>
    </row>
    <row r="207" spans="1:8" ht="21">
      <c r="A207" s="335" t="s">
        <v>52</v>
      </c>
      <c r="B207" s="106"/>
      <c r="C207" s="106"/>
      <c r="D207" s="106"/>
      <c r="E207" s="337"/>
      <c r="F207" s="254">
        <v>532000</v>
      </c>
      <c r="G207" s="339">
        <f>G145+50400+'มาตรฐาน 2 '!G122</f>
        <v>620419</v>
      </c>
      <c r="H207" s="340"/>
    </row>
    <row r="208" spans="1:8" ht="21">
      <c r="A208" s="335" t="s">
        <v>50</v>
      </c>
      <c r="B208" s="106"/>
      <c r="C208" s="106"/>
      <c r="D208" s="106"/>
      <c r="E208" s="337"/>
      <c r="F208" s="254">
        <v>533000</v>
      </c>
      <c r="G208" s="339">
        <f>G146+'มาตรฐาน 2 '!G123</f>
        <v>334713.42</v>
      </c>
      <c r="H208" s="340"/>
    </row>
    <row r="209" spans="1:8" ht="21">
      <c r="A209" s="335" t="s">
        <v>47</v>
      </c>
      <c r="B209" s="106"/>
      <c r="C209" s="106"/>
      <c r="D209" s="106"/>
      <c r="E209" s="337"/>
      <c r="F209" s="254">
        <v>534000</v>
      </c>
      <c r="G209" s="339">
        <f>G147+'มาตรฐาน 2 '!G124</f>
        <v>99596.45</v>
      </c>
      <c r="H209" s="340"/>
    </row>
    <row r="210" spans="1:8" ht="21">
      <c r="A210" s="335" t="s">
        <v>147</v>
      </c>
      <c r="B210" s="106"/>
      <c r="C210" s="106"/>
      <c r="D210" s="106"/>
      <c r="E210" s="337"/>
      <c r="F210" s="254">
        <v>560000</v>
      </c>
      <c r="G210" s="339">
        <f>G148+'มาตรฐาน 2 '!G125</f>
        <v>383000</v>
      </c>
      <c r="H210" s="340"/>
    </row>
    <row r="211" spans="1:8" ht="21">
      <c r="A211" s="335" t="s">
        <v>70</v>
      </c>
      <c r="B211" s="106"/>
      <c r="C211" s="106"/>
      <c r="D211" s="106"/>
      <c r="E211" s="337"/>
      <c r="F211" s="254">
        <v>541000</v>
      </c>
      <c r="G211" s="339">
        <f>G149</f>
        <v>0</v>
      </c>
      <c r="H211" s="340"/>
    </row>
    <row r="212" spans="1:8" ht="21">
      <c r="A212" s="335" t="s">
        <v>53</v>
      </c>
      <c r="B212" s="106"/>
      <c r="C212" s="106"/>
      <c r="D212" s="106"/>
      <c r="E212" s="337"/>
      <c r="F212" s="254">
        <v>542000</v>
      </c>
      <c r="G212" s="339">
        <f>'มาตรฐาน 2 '!G127</f>
        <v>93458</v>
      </c>
      <c r="H212" s="340"/>
    </row>
    <row r="213" spans="1:8" ht="21">
      <c r="A213" s="335" t="s">
        <v>185</v>
      </c>
      <c r="B213" s="106"/>
      <c r="C213" s="86"/>
      <c r="D213" s="106"/>
      <c r="E213" s="337"/>
      <c r="F213" s="254">
        <v>560000</v>
      </c>
      <c r="G213" s="339">
        <f>G151</f>
        <v>0</v>
      </c>
      <c r="H213" s="340"/>
    </row>
    <row r="214" spans="1:8" ht="23.25" customHeight="1">
      <c r="A214" s="553" t="s">
        <v>545</v>
      </c>
      <c r="B214" s="551" t="s">
        <v>447</v>
      </c>
      <c r="C214" s="551"/>
      <c r="D214" s="551"/>
      <c r="E214" s="552"/>
      <c r="F214" s="254">
        <v>431002</v>
      </c>
      <c r="G214" s="339">
        <f>G152</f>
        <v>37500</v>
      </c>
      <c r="H214" s="340"/>
    </row>
    <row r="215" spans="1:8" ht="23.25" customHeight="1">
      <c r="A215" s="553"/>
      <c r="B215" s="551" t="s">
        <v>233</v>
      </c>
      <c r="C215" s="551"/>
      <c r="D215" s="551"/>
      <c r="E215" s="551"/>
      <c r="F215" s="254">
        <v>441002</v>
      </c>
      <c r="G215" s="339">
        <f>G153+'มาตรฐาน 2 '!G131</f>
        <v>407880</v>
      </c>
      <c r="H215" s="340"/>
    </row>
    <row r="216" spans="1:8" ht="23.25" customHeight="1">
      <c r="A216" s="553"/>
      <c r="B216" s="551" t="s">
        <v>234</v>
      </c>
      <c r="C216" s="551"/>
      <c r="D216" s="551"/>
      <c r="E216" s="551"/>
      <c r="F216" s="254">
        <v>441002</v>
      </c>
      <c r="G216" s="339">
        <f>G154+'มาตรฐาน 2 '!G132</f>
        <v>72405</v>
      </c>
      <c r="H216" s="340"/>
    </row>
    <row r="217" spans="1:8" ht="23.25" customHeight="1">
      <c r="A217" s="553"/>
      <c r="B217" s="551" t="s">
        <v>231</v>
      </c>
      <c r="C217" s="551"/>
      <c r="D217" s="551"/>
      <c r="E217" s="551"/>
      <c r="F217" s="254">
        <v>441002</v>
      </c>
      <c r="G217" s="339">
        <f>G155</f>
        <v>2414</v>
      </c>
      <c r="H217" s="340"/>
    </row>
    <row r="218" spans="1:8" ht="23.25" customHeight="1">
      <c r="A218" s="553"/>
      <c r="B218" s="551" t="s">
        <v>546</v>
      </c>
      <c r="C218" s="551"/>
      <c r="D218" s="551"/>
      <c r="E218" s="551"/>
      <c r="F218" s="254">
        <v>441002</v>
      </c>
      <c r="G218" s="339">
        <f>G156+'มาตรฐาน 2 '!G133</f>
        <v>2012700</v>
      </c>
      <c r="H218" s="340"/>
    </row>
    <row r="219" spans="1:8" ht="23.25" customHeight="1">
      <c r="A219" s="553"/>
      <c r="B219" s="551" t="s">
        <v>547</v>
      </c>
      <c r="C219" s="551"/>
      <c r="D219" s="551"/>
      <c r="E219" s="551"/>
      <c r="F219" s="254">
        <v>441002</v>
      </c>
      <c r="G219" s="339">
        <f>G157+'มาตรฐาน 2 '!G134</f>
        <v>718400</v>
      </c>
      <c r="H219" s="340"/>
    </row>
    <row r="220" spans="1:8" ht="21">
      <c r="A220" s="335" t="s">
        <v>176</v>
      </c>
      <c r="B220" s="513" t="s">
        <v>520</v>
      </c>
      <c r="C220" s="99"/>
      <c r="D220" s="106"/>
      <c r="E220" s="337"/>
      <c r="F220" s="254">
        <v>210402</v>
      </c>
      <c r="G220" s="339">
        <f>G158</f>
        <v>0</v>
      </c>
      <c r="H220" s="340">
        <f>H158</f>
        <v>120060</v>
      </c>
    </row>
    <row r="221" spans="1:8" ht="21">
      <c r="A221" s="335" t="s">
        <v>148</v>
      </c>
      <c r="B221" s="86"/>
      <c r="C221" s="106"/>
      <c r="D221" s="106"/>
      <c r="E221" s="337"/>
      <c r="F221" s="254">
        <v>320000</v>
      </c>
      <c r="G221" s="339"/>
      <c r="H221" s="340">
        <f>H159</f>
        <v>3704141.36</v>
      </c>
    </row>
    <row r="222" spans="1:8" ht="21">
      <c r="A222" s="335" t="s">
        <v>55</v>
      </c>
      <c r="B222" s="106"/>
      <c r="C222" s="99"/>
      <c r="D222" s="99"/>
      <c r="E222" s="337"/>
      <c r="F222" s="338" t="s">
        <v>218</v>
      </c>
      <c r="G222" s="339"/>
      <c r="H222" s="340">
        <f>H160</f>
        <v>2659035.11</v>
      </c>
    </row>
    <row r="223" spans="1:10" ht="21">
      <c r="A223" s="335" t="s">
        <v>365</v>
      </c>
      <c r="B223" s="106" t="s">
        <v>366</v>
      </c>
      <c r="C223" s="106"/>
      <c r="D223" s="106"/>
      <c r="E223" s="106"/>
      <c r="F223" s="338" t="s">
        <v>220</v>
      </c>
      <c r="G223" s="339"/>
      <c r="H223" s="340">
        <f>H161+มาตรฐาน3!H142</f>
        <v>12525366.51</v>
      </c>
      <c r="J223" s="627"/>
    </row>
    <row r="224" spans="1:8" ht="21">
      <c r="A224" s="335" t="s">
        <v>131</v>
      </c>
      <c r="B224" s="428" t="s">
        <v>367</v>
      </c>
      <c r="C224" s="428"/>
      <c r="D224" s="106"/>
      <c r="E224" s="396"/>
      <c r="F224" s="338" t="s">
        <v>219</v>
      </c>
      <c r="G224" s="339"/>
      <c r="H224" s="340">
        <f>'หมายเหตุ  (2)'!G123</f>
        <v>1154874.7799999998</v>
      </c>
    </row>
    <row r="225" spans="1:8" ht="21">
      <c r="A225" s="335" t="s">
        <v>368</v>
      </c>
      <c r="B225" s="428"/>
      <c r="C225" s="428"/>
      <c r="D225" s="106"/>
      <c r="E225" s="396"/>
      <c r="F225" s="449" t="s">
        <v>660</v>
      </c>
      <c r="G225" s="339"/>
      <c r="H225" s="340">
        <f>H163</f>
        <v>4000</v>
      </c>
    </row>
    <row r="226" spans="1:8" ht="21">
      <c r="A226" s="628" t="s">
        <v>700</v>
      </c>
      <c r="B226" s="629"/>
      <c r="C226" s="629"/>
      <c r="D226" s="630"/>
      <c r="E226" s="631"/>
      <c r="F226" s="632"/>
      <c r="G226" s="450"/>
      <c r="H226" s="626"/>
    </row>
    <row r="227" spans="1:8" ht="21.75" thickBot="1">
      <c r="A227" s="408"/>
      <c r="B227" s="401"/>
      <c r="C227" s="401"/>
      <c r="D227" s="401"/>
      <c r="E227" s="406"/>
      <c r="F227" s="405"/>
      <c r="G227" s="343">
        <f>SUM(G193:G226)</f>
        <v>20167477.759999998</v>
      </c>
      <c r="H227" s="568">
        <f>SUM(H214:H226)</f>
        <v>20167477.76</v>
      </c>
    </row>
    <row r="228" spans="1:8" ht="21">
      <c r="A228" s="2"/>
      <c r="B228" s="2"/>
      <c r="C228" s="2"/>
      <c r="D228" s="2"/>
      <c r="E228" s="2"/>
      <c r="F228" s="342"/>
      <c r="G228" s="344"/>
      <c r="H228" s="344"/>
    </row>
    <row r="229" spans="1:8" ht="21">
      <c r="A229" s="2"/>
      <c r="B229" s="2"/>
      <c r="C229" s="2" t="s">
        <v>151</v>
      </c>
      <c r="D229" s="2"/>
      <c r="E229" s="345" t="s">
        <v>462</v>
      </c>
      <c r="F229" s="342"/>
      <c r="G229" s="346"/>
      <c r="H229" s="352">
        <f>H227-G227</f>
        <v>0</v>
      </c>
    </row>
    <row r="230" spans="1:8" ht="21">
      <c r="A230" s="2"/>
      <c r="B230" s="2"/>
      <c r="C230" s="679" t="s">
        <v>452</v>
      </c>
      <c r="D230" s="679"/>
      <c r="E230" s="679"/>
      <c r="F230" s="520"/>
      <c r="G230" s="346"/>
      <c r="H230" s="346"/>
    </row>
    <row r="231" spans="1:8" ht="21">
      <c r="A231" s="2"/>
      <c r="B231" s="2"/>
      <c r="C231" s="679" t="s">
        <v>453</v>
      </c>
      <c r="D231" s="679"/>
      <c r="E231" s="679"/>
      <c r="F231" s="342"/>
      <c r="G231" s="346"/>
      <c r="H231" s="346"/>
    </row>
    <row r="232" spans="1:7" ht="21">
      <c r="A232" s="2"/>
      <c r="B232" s="2"/>
      <c r="C232" s="2"/>
      <c r="D232" s="2"/>
      <c r="E232" s="2"/>
      <c r="F232" s="342"/>
      <c r="G232" s="347"/>
    </row>
    <row r="233" spans="1:8" ht="21">
      <c r="A233" s="718" t="s">
        <v>164</v>
      </c>
      <c r="B233" s="718"/>
      <c r="C233" s="718"/>
      <c r="D233" s="719" t="s">
        <v>347</v>
      </c>
      <c r="E233" s="719"/>
      <c r="F233" s="719"/>
      <c r="G233" s="718" t="s">
        <v>286</v>
      </c>
      <c r="H233" s="718"/>
    </row>
    <row r="234" spans="1:8" ht="21">
      <c r="A234" s="718" t="s">
        <v>157</v>
      </c>
      <c r="B234" s="718"/>
      <c r="C234" s="718"/>
      <c r="D234" s="718" t="s">
        <v>370</v>
      </c>
      <c r="E234" s="718"/>
      <c r="F234" s="718"/>
      <c r="G234" s="718" t="s">
        <v>364</v>
      </c>
      <c r="H234" s="718"/>
    </row>
    <row r="235" spans="1:8" ht="21">
      <c r="A235" s="718" t="s">
        <v>265</v>
      </c>
      <c r="B235" s="718"/>
      <c r="C235" s="718"/>
      <c r="D235" s="718" t="s">
        <v>165</v>
      </c>
      <c r="E235" s="718"/>
      <c r="F235" s="718"/>
      <c r="G235" s="718" t="s">
        <v>160</v>
      </c>
      <c r="H235" s="718"/>
    </row>
    <row r="251" spans="1:8" ht="21">
      <c r="A251" s="720" t="s">
        <v>135</v>
      </c>
      <c r="B251" s="720"/>
      <c r="C251" s="720"/>
      <c r="D251" s="720"/>
      <c r="E251" s="720"/>
      <c r="F251" s="720"/>
      <c r="G251" s="720"/>
      <c r="H251" s="720"/>
    </row>
    <row r="252" spans="1:8" ht="21">
      <c r="A252" s="720" t="s">
        <v>136</v>
      </c>
      <c r="B252" s="720"/>
      <c r="C252" s="720"/>
      <c r="D252" s="720"/>
      <c r="E252" s="720"/>
      <c r="F252" s="720"/>
      <c r="G252" s="720"/>
      <c r="H252" s="720"/>
    </row>
    <row r="253" spans="1:8" ht="21.75" thickBot="1">
      <c r="A253" s="331"/>
      <c r="B253" s="331"/>
      <c r="C253" s="331"/>
      <c r="D253" s="331" t="s">
        <v>137</v>
      </c>
      <c r="E253" s="332">
        <v>28</v>
      </c>
      <c r="F253" s="332" t="s">
        <v>717</v>
      </c>
      <c r="G253" s="333">
        <v>2558</v>
      </c>
      <c r="H253" s="331"/>
    </row>
    <row r="254" spans="1:8" ht="21.75" thickBot="1">
      <c r="A254" s="721" t="s">
        <v>35</v>
      </c>
      <c r="B254" s="721"/>
      <c r="C254" s="721"/>
      <c r="D254" s="721"/>
      <c r="E254" s="721"/>
      <c r="F254" s="334" t="s">
        <v>36</v>
      </c>
      <c r="G254" s="334" t="s">
        <v>37</v>
      </c>
      <c r="H254" s="334" t="s">
        <v>38</v>
      </c>
    </row>
    <row r="255" spans="1:8" ht="21">
      <c r="A255" s="643" t="s">
        <v>721</v>
      </c>
      <c r="B255" s="633"/>
      <c r="C255" s="633"/>
      <c r="D255" s="633"/>
      <c r="E255" s="633"/>
      <c r="F255" s="640"/>
      <c r="G255" s="642">
        <v>6000</v>
      </c>
      <c r="H255" s="641"/>
    </row>
    <row r="256" spans="1:8" ht="21">
      <c r="A256" s="335" t="s">
        <v>139</v>
      </c>
      <c r="B256" s="336" t="s">
        <v>101</v>
      </c>
      <c r="C256" s="106" t="s">
        <v>140</v>
      </c>
      <c r="D256" s="106" t="s">
        <v>141</v>
      </c>
      <c r="E256" s="337"/>
      <c r="F256" s="338" t="s">
        <v>212</v>
      </c>
      <c r="G256" s="339">
        <f>'[8]ก พ 58'!$K$840</f>
        <v>4318892.73</v>
      </c>
      <c r="H256" s="340"/>
    </row>
    <row r="257" spans="1:8" ht="21">
      <c r="A257" s="335"/>
      <c r="B257" s="336" t="s">
        <v>177</v>
      </c>
      <c r="C257" s="106" t="s">
        <v>140</v>
      </c>
      <c r="D257" s="106" t="s">
        <v>142</v>
      </c>
      <c r="E257" s="337"/>
      <c r="F257" s="338" t="s">
        <v>212</v>
      </c>
      <c r="G257" s="339">
        <f>'[8]ก พ 58'!$K$836</f>
        <v>221280.73000000004</v>
      </c>
      <c r="H257" s="340"/>
    </row>
    <row r="258" spans="1:8" ht="21">
      <c r="A258" s="335"/>
      <c r="B258" s="336" t="s">
        <v>177</v>
      </c>
      <c r="C258" s="106" t="s">
        <v>132</v>
      </c>
      <c r="D258" s="106" t="s">
        <v>143</v>
      </c>
      <c r="E258" s="337"/>
      <c r="F258" s="338" t="s">
        <v>212</v>
      </c>
      <c r="G258" s="339">
        <f>'[8]ก พ 58'!$K$837</f>
        <v>378420.32</v>
      </c>
      <c r="H258" s="340"/>
    </row>
    <row r="259" spans="1:8" ht="21">
      <c r="A259" s="335"/>
      <c r="B259" s="336" t="s">
        <v>177</v>
      </c>
      <c r="C259" s="106" t="s">
        <v>144</v>
      </c>
      <c r="D259" s="106" t="s">
        <v>145</v>
      </c>
      <c r="E259" s="337"/>
      <c r="F259" s="338" t="s">
        <v>213</v>
      </c>
      <c r="G259" s="339">
        <f>'[8]ก พ 58'!$K$838</f>
        <v>806325.4600000001</v>
      </c>
      <c r="H259" s="340"/>
    </row>
    <row r="260" spans="1:9" ht="21">
      <c r="A260" s="335"/>
      <c r="B260" s="336" t="s">
        <v>178</v>
      </c>
      <c r="C260" s="106" t="s">
        <v>10</v>
      </c>
      <c r="D260" s="722" t="s">
        <v>183</v>
      </c>
      <c r="E260" s="722"/>
      <c r="F260" s="338" t="s">
        <v>214</v>
      </c>
      <c r="G260" s="339">
        <f>'[8]ก พ 58'!$K$842</f>
        <v>4104425.4800000004</v>
      </c>
      <c r="H260" s="340"/>
      <c r="I260" s="550">
        <f>SUM(G256:G260)</f>
        <v>9829344.720000003</v>
      </c>
    </row>
    <row r="261" spans="1:8" ht="21">
      <c r="A261" s="400" t="s">
        <v>54</v>
      </c>
      <c r="B261" s="106"/>
      <c r="C261" s="341"/>
      <c r="D261" s="106"/>
      <c r="E261" s="337"/>
      <c r="F261" s="338" t="s">
        <v>215</v>
      </c>
      <c r="G261" s="339">
        <f>G198+'มาตรฐาน 2 '!G164-13874-12728</f>
        <v>207078</v>
      </c>
      <c r="H261" s="340"/>
    </row>
    <row r="262" spans="1:8" ht="21">
      <c r="A262" s="400" t="s">
        <v>133</v>
      </c>
      <c r="B262" s="106"/>
      <c r="C262" s="106"/>
      <c r="D262" s="106"/>
      <c r="E262" s="337"/>
      <c r="F262" s="338" t="s">
        <v>216</v>
      </c>
      <c r="G262" s="339">
        <f>G199+'มาตรฐาน 2 '!G165</f>
        <v>727170</v>
      </c>
      <c r="H262" s="340"/>
    </row>
    <row r="263" spans="1:8" ht="21">
      <c r="A263" s="335" t="s">
        <v>184</v>
      </c>
      <c r="B263" s="106"/>
      <c r="C263" s="106"/>
      <c r="D263" s="106"/>
      <c r="E263" s="337"/>
      <c r="F263" s="338" t="s">
        <v>217</v>
      </c>
      <c r="G263" s="339">
        <f>G200</f>
        <v>658930</v>
      </c>
      <c r="H263" s="340"/>
    </row>
    <row r="264" spans="1:8" ht="21">
      <c r="A264" s="335" t="s">
        <v>44</v>
      </c>
      <c r="B264" s="106"/>
      <c r="C264" s="106"/>
      <c r="D264" s="106"/>
      <c r="E264" s="337"/>
      <c r="F264" s="253">
        <v>510000</v>
      </c>
      <c r="G264" s="339">
        <f>G201+'มาตรฐาน 2 '!G152</f>
        <v>281755.08999999997</v>
      </c>
      <c r="H264" s="340"/>
    </row>
    <row r="265" spans="1:8" ht="21">
      <c r="A265" s="335" t="s">
        <v>207</v>
      </c>
      <c r="B265" s="106"/>
      <c r="C265" s="106"/>
      <c r="D265" s="106"/>
      <c r="E265" s="337"/>
      <c r="F265" s="254">
        <v>521000</v>
      </c>
      <c r="G265" s="339">
        <f>G202+'มาตรฐาน 2 '!G153</f>
        <v>1071300</v>
      </c>
      <c r="H265" s="340"/>
    </row>
    <row r="266" spans="1:8" ht="21">
      <c r="A266" s="335" t="s">
        <v>208</v>
      </c>
      <c r="B266" s="106"/>
      <c r="C266" s="106"/>
      <c r="D266" s="106"/>
      <c r="E266" s="337"/>
      <c r="F266" s="254">
        <v>522000</v>
      </c>
      <c r="G266" s="339">
        <f>G203+'มาตรฐาน 2 '!G154</f>
        <v>1922400</v>
      </c>
      <c r="H266" s="340"/>
    </row>
    <row r="267" spans="1:8" ht="21">
      <c r="A267" s="335" t="s">
        <v>45</v>
      </c>
      <c r="B267" s="106"/>
      <c r="C267" s="106"/>
      <c r="D267" s="106"/>
      <c r="E267" s="337"/>
      <c r="F267" s="254">
        <v>220400</v>
      </c>
      <c r="G267" s="339">
        <f>G204+'มาตรฐาน 2 '!G155</f>
        <v>74010</v>
      </c>
      <c r="H267" s="340"/>
    </row>
    <row r="268" spans="1:8" ht="21">
      <c r="A268" s="335" t="s">
        <v>46</v>
      </c>
      <c r="B268" s="106"/>
      <c r="C268" s="106"/>
      <c r="D268" s="106"/>
      <c r="E268" s="337"/>
      <c r="F268" s="254">
        <v>220600</v>
      </c>
      <c r="G268" s="339">
        <f>G205+'มาตรฐาน 2 '!G156</f>
        <v>996495</v>
      </c>
      <c r="H268" s="340"/>
    </row>
    <row r="269" spans="1:8" ht="21">
      <c r="A269" s="335" t="s">
        <v>48</v>
      </c>
      <c r="B269" s="106"/>
      <c r="C269" s="106"/>
      <c r="D269" s="106"/>
      <c r="E269" s="337"/>
      <c r="F269" s="254">
        <v>531000</v>
      </c>
      <c r="G269" s="339">
        <f>G206+'มาตรฐาน 2 '!G157</f>
        <v>139569</v>
      </c>
      <c r="H269" s="340"/>
    </row>
    <row r="270" spans="1:8" ht="21">
      <c r="A270" s="335" t="s">
        <v>52</v>
      </c>
      <c r="B270" s="106"/>
      <c r="C270" s="106"/>
      <c r="D270" s="106"/>
      <c r="E270" s="337"/>
      <c r="F270" s="254">
        <v>532000</v>
      </c>
      <c r="G270" s="339">
        <f>G207+'มาตรฐาน 2 '!G158+13874+12728</f>
        <v>835811</v>
      </c>
      <c r="H270" s="340"/>
    </row>
    <row r="271" spans="1:8" ht="21">
      <c r="A271" s="335" t="s">
        <v>50</v>
      </c>
      <c r="B271" s="106"/>
      <c r="C271" s="106"/>
      <c r="D271" s="106"/>
      <c r="E271" s="337"/>
      <c r="F271" s="254">
        <v>533000</v>
      </c>
      <c r="G271" s="339">
        <f>G208+'มาตรฐาน 2 '!G159</f>
        <v>553781.1699999999</v>
      </c>
      <c r="H271" s="340"/>
    </row>
    <row r="272" spans="1:8" ht="21">
      <c r="A272" s="335" t="s">
        <v>47</v>
      </c>
      <c r="B272" s="106"/>
      <c r="C272" s="106"/>
      <c r="D272" s="106"/>
      <c r="E272" s="337"/>
      <c r="F272" s="254">
        <v>534000</v>
      </c>
      <c r="G272" s="339">
        <f>G209+'มาตรฐาน 2 '!G160</f>
        <v>109332.98</v>
      </c>
      <c r="H272" s="340"/>
    </row>
    <row r="273" spans="1:8" ht="21">
      <c r="A273" s="335" t="s">
        <v>147</v>
      </c>
      <c r="B273" s="106"/>
      <c r="C273" s="106"/>
      <c r="D273" s="106"/>
      <c r="E273" s="337"/>
      <c r="F273" s="254">
        <v>560000</v>
      </c>
      <c r="G273" s="339">
        <f>G210+'มาตรฐาน 2 '!G161</f>
        <v>766000</v>
      </c>
      <c r="H273" s="340"/>
    </row>
    <row r="274" spans="1:8" ht="21">
      <c r="A274" s="335" t="s">
        <v>70</v>
      </c>
      <c r="B274" s="106"/>
      <c r="C274" s="106"/>
      <c r="D274" s="106"/>
      <c r="E274" s="337"/>
      <c r="F274" s="254">
        <v>541000</v>
      </c>
      <c r="G274" s="339">
        <f>G211</f>
        <v>0</v>
      </c>
      <c r="H274" s="340"/>
    </row>
    <row r="275" spans="1:8" ht="21">
      <c r="A275" s="335" t="s">
        <v>53</v>
      </c>
      <c r="B275" s="106"/>
      <c r="C275" s="106"/>
      <c r="D275" s="106"/>
      <c r="E275" s="337"/>
      <c r="F275" s="254">
        <v>542000</v>
      </c>
      <c r="G275" s="339">
        <f>G212</f>
        <v>93458</v>
      </c>
      <c r="H275" s="340"/>
    </row>
    <row r="276" spans="1:8" ht="21">
      <c r="A276" s="335" t="s">
        <v>185</v>
      </c>
      <c r="B276" s="106"/>
      <c r="C276" s="86"/>
      <c r="D276" s="106"/>
      <c r="E276" s="337"/>
      <c r="F276" s="254">
        <v>560000</v>
      </c>
      <c r="G276" s="339">
        <f>G213</f>
        <v>0</v>
      </c>
      <c r="H276" s="340"/>
    </row>
    <row r="277" spans="1:8" ht="23.25" customHeight="1">
      <c r="A277" s="553" t="s">
        <v>545</v>
      </c>
      <c r="B277" s="551" t="s">
        <v>447</v>
      </c>
      <c r="C277" s="551"/>
      <c r="D277" s="551"/>
      <c r="E277" s="552"/>
      <c r="F277" s="254">
        <v>431002</v>
      </c>
      <c r="G277" s="339">
        <f>G214</f>
        <v>37500</v>
      </c>
      <c r="H277" s="340"/>
    </row>
    <row r="278" spans="1:8" ht="23.25" customHeight="1">
      <c r="A278" s="553"/>
      <c r="B278" s="551" t="s">
        <v>233</v>
      </c>
      <c r="C278" s="551"/>
      <c r="D278" s="551"/>
      <c r="E278" s="551"/>
      <c r="F278" s="254">
        <v>441002</v>
      </c>
      <c r="G278" s="339">
        <f>G215+'มาตรฐาน 2 '!G168</f>
        <v>509850</v>
      </c>
      <c r="H278" s="340"/>
    </row>
    <row r="279" spans="1:8" ht="23.25" customHeight="1">
      <c r="A279" s="553"/>
      <c r="B279" s="551" t="s">
        <v>234</v>
      </c>
      <c r="C279" s="551"/>
      <c r="D279" s="551"/>
      <c r="E279" s="551"/>
      <c r="F279" s="254">
        <v>441002</v>
      </c>
      <c r="G279" s="339">
        <f>G216</f>
        <v>72405</v>
      </c>
      <c r="H279" s="340"/>
    </row>
    <row r="280" spans="1:8" ht="23.25" customHeight="1">
      <c r="A280" s="553"/>
      <c r="B280" s="551" t="s">
        <v>231</v>
      </c>
      <c r="C280" s="551"/>
      <c r="D280" s="551"/>
      <c r="E280" s="551"/>
      <c r="F280" s="254">
        <v>441002</v>
      </c>
      <c r="G280" s="339">
        <f>G217</f>
        <v>2414</v>
      </c>
      <c r="H280" s="340"/>
    </row>
    <row r="281" spans="1:8" ht="23.25" customHeight="1">
      <c r="A281" s="553"/>
      <c r="B281" s="551" t="s">
        <v>546</v>
      </c>
      <c r="C281" s="551"/>
      <c r="D281" s="551"/>
      <c r="E281" s="551"/>
      <c r="F281" s="254">
        <v>441002</v>
      </c>
      <c r="G281" s="339">
        <f>G218</f>
        <v>2012700</v>
      </c>
      <c r="H281" s="340"/>
    </row>
    <row r="282" spans="1:8" ht="23.25" customHeight="1">
      <c r="A282" s="553"/>
      <c r="B282" s="551" t="s">
        <v>547</v>
      </c>
      <c r="C282" s="551"/>
      <c r="D282" s="551"/>
      <c r="E282" s="551"/>
      <c r="F282" s="254">
        <v>441002</v>
      </c>
      <c r="G282" s="339">
        <f>G219</f>
        <v>718400</v>
      </c>
      <c r="H282" s="340"/>
    </row>
    <row r="283" spans="1:8" ht="21">
      <c r="A283" s="335" t="s">
        <v>176</v>
      </c>
      <c r="B283" s="513" t="s">
        <v>520</v>
      </c>
      <c r="C283" s="99"/>
      <c r="D283" s="106"/>
      <c r="E283" s="337"/>
      <c r="F283" s="254">
        <v>210402</v>
      </c>
      <c r="G283" s="339">
        <f>G220</f>
        <v>0</v>
      </c>
      <c r="H283" s="340">
        <f>H220</f>
        <v>120060</v>
      </c>
    </row>
    <row r="284" spans="1:8" ht="21">
      <c r="A284" s="335" t="s">
        <v>148</v>
      </c>
      <c r="B284" s="86"/>
      <c r="C284" s="106"/>
      <c r="D284" s="106"/>
      <c r="E284" s="337"/>
      <c r="F284" s="254">
        <v>320000</v>
      </c>
      <c r="G284" s="339"/>
      <c r="H284" s="340">
        <f>H221</f>
        <v>3704141.36</v>
      </c>
    </row>
    <row r="285" spans="1:8" ht="21">
      <c r="A285" s="335" t="s">
        <v>55</v>
      </c>
      <c r="B285" s="106"/>
      <c r="C285" s="99"/>
      <c r="D285" s="99"/>
      <c r="E285" s="337"/>
      <c r="F285" s="338" t="s">
        <v>218</v>
      </c>
      <c r="G285" s="339"/>
      <c r="H285" s="340">
        <f>H222</f>
        <v>2659035.11</v>
      </c>
    </row>
    <row r="286" spans="1:10" ht="21">
      <c r="A286" s="335" t="s">
        <v>365</v>
      </c>
      <c r="B286" s="106" t="s">
        <v>366</v>
      </c>
      <c r="C286" s="106"/>
      <c r="D286" s="106"/>
      <c r="E286" s="106"/>
      <c r="F286" s="338" t="s">
        <v>220</v>
      </c>
      <c r="G286" s="339"/>
      <c r="H286" s="340">
        <f>H223+มาตรฐาน3!H179</f>
        <v>13972997.48</v>
      </c>
      <c r="J286" s="627"/>
    </row>
    <row r="287" spans="1:8" ht="21">
      <c r="A287" s="335" t="s">
        <v>131</v>
      </c>
      <c r="B287" s="428" t="s">
        <v>367</v>
      </c>
      <c r="C287" s="428"/>
      <c r="D287" s="106"/>
      <c r="E287" s="396"/>
      <c r="F287" s="338" t="s">
        <v>219</v>
      </c>
      <c r="G287" s="339"/>
      <c r="H287" s="340">
        <f>'หมายเหตุ  (2)'!G161</f>
        <v>1165470.0099999998</v>
      </c>
    </row>
    <row r="288" spans="1:8" ht="21">
      <c r="A288" s="335" t="s">
        <v>368</v>
      </c>
      <c r="B288" s="428"/>
      <c r="C288" s="428"/>
      <c r="D288" s="106"/>
      <c r="E288" s="396"/>
      <c r="F288" s="449" t="s">
        <v>660</v>
      </c>
      <c r="G288" s="339"/>
      <c r="H288" s="340">
        <f>H225</f>
        <v>4000</v>
      </c>
    </row>
    <row r="289" spans="1:8" ht="21">
      <c r="A289" s="628" t="s">
        <v>700</v>
      </c>
      <c r="B289" s="629"/>
      <c r="C289" s="629"/>
      <c r="D289" s="630"/>
      <c r="E289" s="631"/>
      <c r="F289" s="632"/>
      <c r="G289" s="450"/>
      <c r="H289" s="626"/>
    </row>
    <row r="290" spans="1:8" ht="21.75" thickBot="1">
      <c r="A290" s="408"/>
      <c r="B290" s="401"/>
      <c r="C290" s="401"/>
      <c r="D290" s="401"/>
      <c r="E290" s="406"/>
      <c r="F290" s="405"/>
      <c r="G290" s="343">
        <f>SUM(G255:G289)</f>
        <v>21625703.960000005</v>
      </c>
      <c r="H290" s="568">
        <f>SUM(H277:H289)</f>
        <v>21625703.96</v>
      </c>
    </row>
    <row r="291" spans="1:8" ht="21">
      <c r="A291" s="2"/>
      <c r="B291" s="2"/>
      <c r="C291" s="2"/>
      <c r="D291" s="2"/>
      <c r="E291" s="2"/>
      <c r="F291" s="342"/>
      <c r="G291" s="344"/>
      <c r="H291" s="344"/>
    </row>
    <row r="292" spans="1:8" ht="21">
      <c r="A292" s="2"/>
      <c r="B292" s="2"/>
      <c r="C292" s="2" t="s">
        <v>151</v>
      </c>
      <c r="D292" s="2"/>
      <c r="E292" s="345" t="s">
        <v>462</v>
      </c>
      <c r="F292" s="342"/>
      <c r="G292" s="346"/>
      <c r="H292" s="352">
        <f>H290-G290</f>
        <v>0</v>
      </c>
    </row>
    <row r="293" spans="1:8" ht="21">
      <c r="A293" s="2"/>
      <c r="B293" s="2"/>
      <c r="C293" s="679" t="s">
        <v>452</v>
      </c>
      <c r="D293" s="679"/>
      <c r="E293" s="679"/>
      <c r="F293" s="520"/>
      <c r="G293" s="346"/>
      <c r="H293" s="346"/>
    </row>
    <row r="294" spans="1:8" ht="21">
      <c r="A294" s="2"/>
      <c r="B294" s="2"/>
      <c r="C294" s="679" t="s">
        <v>453</v>
      </c>
      <c r="D294" s="679"/>
      <c r="E294" s="679"/>
      <c r="F294" s="342"/>
      <c r="G294" s="346"/>
      <c r="H294" s="346"/>
    </row>
    <row r="295" spans="1:7" ht="21">
      <c r="A295" s="2"/>
      <c r="B295" s="2"/>
      <c r="C295" s="2"/>
      <c r="D295" s="2"/>
      <c r="E295" s="2"/>
      <c r="F295" s="342"/>
      <c r="G295" s="347"/>
    </row>
    <row r="296" spans="1:8" ht="21">
      <c r="A296" s="718" t="s">
        <v>164</v>
      </c>
      <c r="B296" s="718"/>
      <c r="C296" s="718"/>
      <c r="D296" s="719" t="s">
        <v>347</v>
      </c>
      <c r="E296" s="719"/>
      <c r="F296" s="719"/>
      <c r="G296" s="718" t="s">
        <v>286</v>
      </c>
      <c r="H296" s="718"/>
    </row>
    <row r="297" spans="1:8" ht="21">
      <c r="A297" s="718" t="s">
        <v>157</v>
      </c>
      <c r="B297" s="718"/>
      <c r="C297" s="718"/>
      <c r="D297" s="718" t="s">
        <v>370</v>
      </c>
      <c r="E297" s="718"/>
      <c r="F297" s="718"/>
      <c r="G297" s="718" t="s">
        <v>364</v>
      </c>
      <c r="H297" s="718"/>
    </row>
    <row r="298" spans="1:8" ht="21">
      <c r="A298" s="718" t="s">
        <v>265</v>
      </c>
      <c r="B298" s="718"/>
      <c r="C298" s="718"/>
      <c r="D298" s="718" t="s">
        <v>165</v>
      </c>
      <c r="E298" s="718"/>
      <c r="F298" s="718"/>
      <c r="G298" s="718" t="s">
        <v>160</v>
      </c>
      <c r="H298" s="718"/>
    </row>
    <row r="313" spans="1:8" ht="21">
      <c r="A313" s="720" t="s">
        <v>135</v>
      </c>
      <c r="B313" s="720"/>
      <c r="C313" s="720"/>
      <c r="D313" s="720"/>
      <c r="E313" s="720"/>
      <c r="F313" s="720"/>
      <c r="G313" s="720"/>
      <c r="H313" s="720"/>
    </row>
    <row r="314" spans="1:8" ht="21">
      <c r="A314" s="720" t="s">
        <v>136</v>
      </c>
      <c r="B314" s="720"/>
      <c r="C314" s="720"/>
      <c r="D314" s="720"/>
      <c r="E314" s="720"/>
      <c r="F314" s="720"/>
      <c r="G314" s="720"/>
      <c r="H314" s="720"/>
    </row>
    <row r="315" spans="1:8" ht="21.75" thickBot="1">
      <c r="A315" s="331"/>
      <c r="B315" s="331"/>
      <c r="C315" s="331"/>
      <c r="D315" s="331" t="s">
        <v>137</v>
      </c>
      <c r="E315" s="332">
        <v>31</v>
      </c>
      <c r="F315" s="332" t="s">
        <v>759</v>
      </c>
      <c r="G315" s="333">
        <v>2558</v>
      </c>
      <c r="H315" s="331"/>
    </row>
    <row r="316" spans="1:8" ht="21.75" thickBot="1">
      <c r="A316" s="721" t="s">
        <v>35</v>
      </c>
      <c r="B316" s="721"/>
      <c r="C316" s="721"/>
      <c r="D316" s="721"/>
      <c r="E316" s="721"/>
      <c r="F316" s="334" t="s">
        <v>36</v>
      </c>
      <c r="G316" s="334" t="s">
        <v>37</v>
      </c>
      <c r="H316" s="334" t="s">
        <v>38</v>
      </c>
    </row>
    <row r="317" spans="1:8" ht="21">
      <c r="A317" s="335" t="s">
        <v>139</v>
      </c>
      <c r="B317" s="336" t="s">
        <v>101</v>
      </c>
      <c r="C317" s="106" t="s">
        <v>140</v>
      </c>
      <c r="D317" s="106" t="s">
        <v>141</v>
      </c>
      <c r="E317" s="337"/>
      <c r="F317" s="338" t="s">
        <v>212</v>
      </c>
      <c r="G317" s="339">
        <f>'[8]มี ค. 58'!$K$969</f>
        <v>3596774.440000001</v>
      </c>
      <c r="H317" s="340"/>
    </row>
    <row r="318" spans="1:8" ht="21">
      <c r="A318" s="335"/>
      <c r="B318" s="336" t="s">
        <v>177</v>
      </c>
      <c r="C318" s="106" t="s">
        <v>140</v>
      </c>
      <c r="D318" s="106" t="s">
        <v>142</v>
      </c>
      <c r="E318" s="337"/>
      <c r="F318" s="338" t="s">
        <v>212</v>
      </c>
      <c r="G318" s="339">
        <f>'[8]มี ค. 58'!$K$965</f>
        <v>2718626.32</v>
      </c>
      <c r="H318" s="340"/>
    </row>
    <row r="319" spans="1:8" ht="21">
      <c r="A319" s="335"/>
      <c r="B319" s="336" t="s">
        <v>177</v>
      </c>
      <c r="C319" s="106" t="s">
        <v>132</v>
      </c>
      <c r="D319" s="106" t="s">
        <v>143</v>
      </c>
      <c r="E319" s="337"/>
      <c r="F319" s="338" t="s">
        <v>212</v>
      </c>
      <c r="G319" s="339">
        <f>'[8]มี ค. 58'!$K$966</f>
        <v>379350.35000000003</v>
      </c>
      <c r="H319" s="340"/>
    </row>
    <row r="320" spans="1:8" ht="21">
      <c r="A320" s="335"/>
      <c r="B320" s="336" t="s">
        <v>177</v>
      </c>
      <c r="C320" s="106" t="s">
        <v>144</v>
      </c>
      <c r="D320" s="106" t="s">
        <v>145</v>
      </c>
      <c r="E320" s="337"/>
      <c r="F320" s="338" t="s">
        <v>213</v>
      </c>
      <c r="G320" s="339">
        <f>'[8]มี ค. 58'!$K$967</f>
        <v>2808567.99</v>
      </c>
      <c r="H320" s="340"/>
    </row>
    <row r="321" spans="1:9" ht="21">
      <c r="A321" s="335"/>
      <c r="B321" s="336" t="s">
        <v>178</v>
      </c>
      <c r="C321" s="106" t="s">
        <v>10</v>
      </c>
      <c r="D321" s="722" t="s">
        <v>183</v>
      </c>
      <c r="E321" s="722"/>
      <c r="F321" s="338" t="s">
        <v>214</v>
      </c>
      <c r="G321" s="339">
        <f>'[8]มี ค. 58'!$K$971</f>
        <v>2104425.4800000004</v>
      </c>
      <c r="H321" s="340"/>
      <c r="I321" s="550">
        <f>SUM(G317:G321)</f>
        <v>11607744.580000002</v>
      </c>
    </row>
    <row r="322" spans="1:8" ht="21">
      <c r="A322" s="400" t="s">
        <v>54</v>
      </c>
      <c r="B322" s="106"/>
      <c r="C322" s="341"/>
      <c r="D322" s="106"/>
      <c r="E322" s="337"/>
      <c r="F322" s="338" t="s">
        <v>215</v>
      </c>
      <c r="G322" s="659">
        <f>G261+'มาตรฐาน 2 '!G201-194040-3315-6408-10315-26100-3500</f>
        <v>32928</v>
      </c>
      <c r="H322" s="340"/>
    </row>
    <row r="323" spans="1:8" ht="21">
      <c r="A323" s="400" t="s">
        <v>133</v>
      </c>
      <c r="B323" s="106"/>
      <c r="C323" s="106"/>
      <c r="D323" s="106"/>
      <c r="E323" s="337"/>
      <c r="F323" s="338" t="s">
        <v>216</v>
      </c>
      <c r="G323" s="339">
        <f>G262+'มาตรฐาน 2 '!G202-673600</f>
        <v>728377</v>
      </c>
      <c r="H323" s="340"/>
    </row>
    <row r="324" spans="1:8" ht="21">
      <c r="A324" s="335" t="s">
        <v>184</v>
      </c>
      <c r="B324" s="106"/>
      <c r="C324" s="106"/>
      <c r="D324" s="106"/>
      <c r="E324" s="337"/>
      <c r="F324" s="338" t="s">
        <v>217</v>
      </c>
      <c r="G324" s="339">
        <f>G263</f>
        <v>658930</v>
      </c>
      <c r="H324" s="340"/>
    </row>
    <row r="325" spans="1:8" ht="21">
      <c r="A325" s="335" t="s">
        <v>44</v>
      </c>
      <c r="B325" s="106"/>
      <c r="C325" s="106"/>
      <c r="D325" s="106"/>
      <c r="E325" s="337"/>
      <c r="F325" s="253">
        <v>510000</v>
      </c>
      <c r="G325" s="339">
        <f>G264+'มาตรฐาน 2 '!G189-0.09</f>
        <v>293358.99999999994</v>
      </c>
      <c r="H325" s="340"/>
    </row>
    <row r="326" spans="1:8" ht="21">
      <c r="A326" s="335" t="s">
        <v>207</v>
      </c>
      <c r="B326" s="106"/>
      <c r="C326" s="106"/>
      <c r="D326" s="106"/>
      <c r="E326" s="337"/>
      <c r="F326" s="254">
        <v>521000</v>
      </c>
      <c r="G326" s="339">
        <f>G265+'มาตรฐาน 2 '!G190</f>
        <v>1285560</v>
      </c>
      <c r="H326" s="340"/>
    </row>
    <row r="327" spans="1:8" ht="21">
      <c r="A327" s="335" t="s">
        <v>208</v>
      </c>
      <c r="B327" s="106"/>
      <c r="C327" s="106"/>
      <c r="D327" s="106"/>
      <c r="E327" s="337"/>
      <c r="F327" s="254">
        <v>522000</v>
      </c>
      <c r="G327" s="339">
        <f>G266+'มาตรฐาน 2 '!G191</f>
        <v>2291440</v>
      </c>
      <c r="H327" s="340"/>
    </row>
    <row r="328" spans="1:8" ht="21">
      <c r="A328" s="335" t="s">
        <v>45</v>
      </c>
      <c r="B328" s="106"/>
      <c r="C328" s="106"/>
      <c r="D328" s="106"/>
      <c r="E328" s="337"/>
      <c r="F328" s="254">
        <v>220400</v>
      </c>
      <c r="G328" s="339">
        <f>G267+'มาตรฐาน 2 '!G192</f>
        <v>86295</v>
      </c>
      <c r="H328" s="340"/>
    </row>
    <row r="329" spans="1:8" ht="21">
      <c r="A329" s="335" t="s">
        <v>46</v>
      </c>
      <c r="B329" s="106"/>
      <c r="C329" s="106"/>
      <c r="D329" s="106"/>
      <c r="E329" s="337"/>
      <c r="F329" s="254">
        <v>220600</v>
      </c>
      <c r="G329" s="339">
        <f>G268+'มาตรฐาน 2 '!G193</f>
        <v>1188490</v>
      </c>
      <c r="H329" s="340"/>
    </row>
    <row r="330" spans="1:8" ht="21">
      <c r="A330" s="335" t="s">
        <v>48</v>
      </c>
      <c r="B330" s="106"/>
      <c r="C330" s="106"/>
      <c r="D330" s="106"/>
      <c r="E330" s="337"/>
      <c r="F330" s="254">
        <v>531000</v>
      </c>
      <c r="G330" s="339">
        <f>G269+'มาตรฐาน 2 '!G194</f>
        <v>178589</v>
      </c>
      <c r="H330" s="340"/>
    </row>
    <row r="331" spans="1:8" ht="21">
      <c r="A331" s="335" t="s">
        <v>52</v>
      </c>
      <c r="B331" s="106"/>
      <c r="C331" s="106"/>
      <c r="D331" s="106"/>
      <c r="E331" s="337"/>
      <c r="F331" s="254">
        <v>532000</v>
      </c>
      <c r="G331" s="659">
        <f>G270+'มาตรฐาน 2 '!G195+194040+3315+6408-1400+10315+26100+3500</f>
        <v>1285408.38</v>
      </c>
      <c r="H331" s="340"/>
    </row>
    <row r="332" spans="1:8" ht="21">
      <c r="A332" s="335" t="s">
        <v>50</v>
      </c>
      <c r="B332" s="106"/>
      <c r="C332" s="106"/>
      <c r="D332" s="106"/>
      <c r="E332" s="337"/>
      <c r="F332" s="254">
        <v>533000</v>
      </c>
      <c r="G332" s="339">
        <f>G271+'มาตรฐาน 2 '!G196</f>
        <v>635116.1699999999</v>
      </c>
      <c r="H332" s="340"/>
    </row>
    <row r="333" spans="1:8" ht="21">
      <c r="A333" s="335" t="s">
        <v>47</v>
      </c>
      <c r="B333" s="106"/>
      <c r="C333" s="106"/>
      <c r="D333" s="106"/>
      <c r="E333" s="337"/>
      <c r="F333" s="254">
        <v>534000</v>
      </c>
      <c r="G333" s="339">
        <f>G272+'มาตรฐาน 2 '!G197</f>
        <v>135121.83</v>
      </c>
      <c r="H333" s="340"/>
    </row>
    <row r="334" spans="1:8" ht="21">
      <c r="A334" s="335" t="s">
        <v>147</v>
      </c>
      <c r="B334" s="106"/>
      <c r="C334" s="106"/>
      <c r="D334" s="106"/>
      <c r="E334" s="337"/>
      <c r="F334" s="254">
        <v>560000</v>
      </c>
      <c r="G334" s="339">
        <f>G273+'มาตรฐาน 2 '!G198</f>
        <v>766000</v>
      </c>
      <c r="H334" s="340"/>
    </row>
    <row r="335" spans="1:8" ht="21">
      <c r="A335" s="335" t="s">
        <v>70</v>
      </c>
      <c r="B335" s="106"/>
      <c r="C335" s="106"/>
      <c r="D335" s="106"/>
      <c r="E335" s="337"/>
      <c r="F335" s="254">
        <v>541000</v>
      </c>
      <c r="G335" s="339">
        <f>G274</f>
        <v>0</v>
      </c>
      <c r="H335" s="340"/>
    </row>
    <row r="336" spans="1:8" ht="21">
      <c r="A336" s="335" t="s">
        <v>53</v>
      </c>
      <c r="B336" s="106"/>
      <c r="C336" s="106"/>
      <c r="D336" s="106"/>
      <c r="E336" s="337"/>
      <c r="F336" s="254">
        <v>542000</v>
      </c>
      <c r="G336" s="339">
        <f>G275+'มาตรฐาน 2 '!G200</f>
        <v>1028511</v>
      </c>
      <c r="H336" s="340"/>
    </row>
    <row r="337" spans="1:8" ht="21">
      <c r="A337" s="335" t="s">
        <v>185</v>
      </c>
      <c r="B337" s="106"/>
      <c r="C337" s="86"/>
      <c r="D337" s="106"/>
      <c r="E337" s="337"/>
      <c r="F337" s="254">
        <v>560000</v>
      </c>
      <c r="G337" s="339">
        <f>G276</f>
        <v>0</v>
      </c>
      <c r="H337" s="340"/>
    </row>
    <row r="338" spans="1:8" ht="23.25" customHeight="1">
      <c r="A338" s="553" t="s">
        <v>545</v>
      </c>
      <c r="B338" s="551" t="s">
        <v>447</v>
      </c>
      <c r="C338" s="551"/>
      <c r="D338" s="551"/>
      <c r="E338" s="552"/>
      <c r="F338" s="254">
        <v>431002</v>
      </c>
      <c r="G338" s="339">
        <f>G277</f>
        <v>37500</v>
      </c>
      <c r="H338" s="340"/>
    </row>
    <row r="339" spans="1:8" ht="23.25" customHeight="1">
      <c r="A339" s="553"/>
      <c r="B339" s="551" t="s">
        <v>233</v>
      </c>
      <c r="C339" s="551"/>
      <c r="D339" s="551"/>
      <c r="E339" s="551"/>
      <c r="F339" s="254">
        <v>441002</v>
      </c>
      <c r="G339" s="339">
        <f>G278+'มาตรฐาน 2 '!G205</f>
        <v>611820</v>
      </c>
      <c r="H339" s="340"/>
    </row>
    <row r="340" spans="1:8" ht="23.25" customHeight="1">
      <c r="A340" s="553"/>
      <c r="B340" s="551" t="s">
        <v>234</v>
      </c>
      <c r="C340" s="551"/>
      <c r="D340" s="551"/>
      <c r="E340" s="551"/>
      <c r="F340" s="254">
        <v>441002</v>
      </c>
      <c r="G340" s="339">
        <f>G279+'มาตรฐาน 2 '!G206</f>
        <v>96540</v>
      </c>
      <c r="H340" s="340"/>
    </row>
    <row r="341" spans="1:8" ht="23.25" customHeight="1">
      <c r="A341" s="553"/>
      <c r="B341" s="551" t="s">
        <v>231</v>
      </c>
      <c r="C341" s="551"/>
      <c r="D341" s="551"/>
      <c r="E341" s="551"/>
      <c r="F341" s="254">
        <v>441002</v>
      </c>
      <c r="G341" s="339">
        <f>G280</f>
        <v>2414</v>
      </c>
      <c r="H341" s="340"/>
    </row>
    <row r="342" spans="1:8" ht="23.25" customHeight="1">
      <c r="A342" s="553"/>
      <c r="B342" s="551" t="s">
        <v>546</v>
      </c>
      <c r="C342" s="551"/>
      <c r="D342" s="551"/>
      <c r="E342" s="551"/>
      <c r="F342" s="254">
        <v>441002</v>
      </c>
      <c r="G342" s="339">
        <f>G281+497600</f>
        <v>2510300</v>
      </c>
      <c r="H342" s="340"/>
    </row>
    <row r="343" spans="1:8" ht="23.25" customHeight="1">
      <c r="A343" s="553"/>
      <c r="B343" s="551" t="s">
        <v>547</v>
      </c>
      <c r="C343" s="551"/>
      <c r="D343" s="551"/>
      <c r="E343" s="551"/>
      <c r="F343" s="254">
        <v>441002</v>
      </c>
      <c r="G343" s="339">
        <f>G282+176000</f>
        <v>894400</v>
      </c>
      <c r="H343" s="340"/>
    </row>
    <row r="344" spans="1:8" ht="21">
      <c r="A344" s="335" t="s">
        <v>176</v>
      </c>
      <c r="B344" s="513" t="s">
        <v>520</v>
      </c>
      <c r="C344" s="99"/>
      <c r="D344" s="106"/>
      <c r="E344" s="337"/>
      <c r="F344" s="254">
        <v>210402</v>
      </c>
      <c r="G344" s="339">
        <f aca="true" t="shared" si="0" ref="G344:H346">G283</f>
        <v>0</v>
      </c>
      <c r="H344" s="340">
        <f t="shared" si="0"/>
        <v>120060</v>
      </c>
    </row>
    <row r="345" spans="1:8" ht="21">
      <c r="A345" s="335" t="s">
        <v>148</v>
      </c>
      <c r="B345" s="86"/>
      <c r="C345" s="106"/>
      <c r="D345" s="106"/>
      <c r="E345" s="337"/>
      <c r="F345" s="254">
        <v>320000</v>
      </c>
      <c r="G345" s="339">
        <f t="shared" si="0"/>
        <v>0</v>
      </c>
      <c r="H345" s="340">
        <f t="shared" si="0"/>
        <v>3704141.36</v>
      </c>
    </row>
    <row r="346" spans="1:8" ht="21">
      <c r="A346" s="335" t="s">
        <v>55</v>
      </c>
      <c r="B346" s="106"/>
      <c r="C346" s="99"/>
      <c r="D346" s="99"/>
      <c r="E346" s="337"/>
      <c r="F346" s="338" t="s">
        <v>218</v>
      </c>
      <c r="G346" s="339">
        <f t="shared" si="0"/>
        <v>0</v>
      </c>
      <c r="H346" s="340">
        <f t="shared" si="0"/>
        <v>2659035.11</v>
      </c>
    </row>
    <row r="347" spans="1:10" ht="21">
      <c r="A347" s="335" t="s">
        <v>365</v>
      </c>
      <c r="B347" s="106" t="s">
        <v>366</v>
      </c>
      <c r="C347" s="106"/>
      <c r="D347" s="106"/>
      <c r="E347" s="106"/>
      <c r="F347" s="338" t="s">
        <v>220</v>
      </c>
      <c r="G347" s="339">
        <f>G286</f>
        <v>0</v>
      </c>
      <c r="H347" s="340">
        <f>H286+มาตรฐาน3!H217</f>
        <v>18669704.91</v>
      </c>
      <c r="J347" s="627"/>
    </row>
    <row r="348" spans="1:8" ht="21">
      <c r="A348" s="335" t="s">
        <v>131</v>
      </c>
      <c r="B348" s="428" t="s">
        <v>367</v>
      </c>
      <c r="C348" s="428"/>
      <c r="D348" s="106"/>
      <c r="E348" s="396"/>
      <c r="F348" s="338" t="s">
        <v>219</v>
      </c>
      <c r="G348" s="339">
        <f>G287</f>
        <v>0</v>
      </c>
      <c r="H348" s="340">
        <f>'หมายเหตุ  (2)'!G200</f>
        <v>1197902.58</v>
      </c>
    </row>
    <row r="349" spans="1:8" ht="21">
      <c r="A349" s="335" t="s">
        <v>368</v>
      </c>
      <c r="B349" s="428"/>
      <c r="C349" s="428"/>
      <c r="D349" s="106"/>
      <c r="E349" s="396"/>
      <c r="F349" s="449" t="s">
        <v>660</v>
      </c>
      <c r="G349" s="450"/>
      <c r="H349" s="340">
        <f>H288</f>
        <v>4000</v>
      </c>
    </row>
    <row r="350" spans="1:8" ht="21.75" thickBot="1">
      <c r="A350" s="408"/>
      <c r="B350" s="401"/>
      <c r="C350" s="401"/>
      <c r="D350" s="401"/>
      <c r="E350" s="406"/>
      <c r="F350" s="405"/>
      <c r="G350" s="343">
        <f>SUM(G317:G349)</f>
        <v>26354843.96</v>
      </c>
      <c r="H350" s="568">
        <f>SUM(H338:H349)</f>
        <v>26354843.96</v>
      </c>
    </row>
    <row r="351" spans="1:8" ht="21">
      <c r="A351" s="2"/>
      <c r="B351" s="2"/>
      <c r="C351" s="2"/>
      <c r="D351" s="2"/>
      <c r="E351" s="2"/>
      <c r="F351" s="342"/>
      <c r="G351" s="344"/>
      <c r="H351" s="344"/>
    </row>
    <row r="352" spans="1:8" ht="21">
      <c r="A352" s="2"/>
      <c r="B352" s="2"/>
      <c r="C352" s="2" t="s">
        <v>151</v>
      </c>
      <c r="D352" s="2"/>
      <c r="E352" s="345" t="s">
        <v>462</v>
      </c>
      <c r="F352" s="342"/>
      <c r="G352" s="346"/>
      <c r="H352" s="352">
        <f>H350-G350</f>
        <v>0</v>
      </c>
    </row>
    <row r="353" spans="1:8" ht="21">
      <c r="A353" s="2"/>
      <c r="B353" s="2"/>
      <c r="C353" s="679" t="s">
        <v>452</v>
      </c>
      <c r="D353" s="679"/>
      <c r="E353" s="679"/>
      <c r="F353" s="520"/>
      <c r="G353" s="346"/>
      <c r="H353" s="346"/>
    </row>
    <row r="354" spans="1:8" ht="21">
      <c r="A354" s="2"/>
      <c r="B354" s="2"/>
      <c r="C354" s="679" t="s">
        <v>453</v>
      </c>
      <c r="D354" s="679"/>
      <c r="E354" s="679"/>
      <c r="F354" s="342"/>
      <c r="G354" s="346"/>
      <c r="H354" s="346"/>
    </row>
    <row r="355" spans="1:7" ht="21">
      <c r="A355" s="2"/>
      <c r="B355" s="2"/>
      <c r="C355" s="2"/>
      <c r="D355" s="2"/>
      <c r="E355" s="2"/>
      <c r="F355" s="342"/>
      <c r="G355" s="347"/>
    </row>
    <row r="356" spans="1:8" ht="21">
      <c r="A356" s="718" t="s">
        <v>164</v>
      </c>
      <c r="B356" s="718"/>
      <c r="C356" s="718"/>
      <c r="D356" s="719" t="s">
        <v>347</v>
      </c>
      <c r="E356" s="719"/>
      <c r="F356" s="719"/>
      <c r="G356" s="718" t="s">
        <v>286</v>
      </c>
      <c r="H356" s="718"/>
    </row>
    <row r="357" spans="1:8" ht="21">
      <c r="A357" s="718" t="s">
        <v>157</v>
      </c>
      <c r="B357" s="718"/>
      <c r="C357" s="718"/>
      <c r="D357" s="718" t="s">
        <v>370</v>
      </c>
      <c r="E357" s="718"/>
      <c r="F357" s="718"/>
      <c r="G357" s="718" t="s">
        <v>364</v>
      </c>
      <c r="H357" s="718"/>
    </row>
    <row r="358" spans="1:8" ht="21">
      <c r="A358" s="718" t="s">
        <v>265</v>
      </c>
      <c r="B358" s="718"/>
      <c r="C358" s="718"/>
      <c r="D358" s="718" t="s">
        <v>165</v>
      </c>
      <c r="E358" s="718"/>
      <c r="F358" s="718"/>
      <c r="G358" s="718" t="s">
        <v>160</v>
      </c>
      <c r="H358" s="718"/>
    </row>
    <row r="375" spans="1:8" ht="21">
      <c r="A375" s="720" t="s">
        <v>135</v>
      </c>
      <c r="B375" s="720"/>
      <c r="C375" s="720"/>
      <c r="D375" s="720"/>
      <c r="E375" s="720"/>
      <c r="F375" s="720"/>
      <c r="G375" s="720"/>
      <c r="H375" s="720"/>
    </row>
    <row r="376" spans="1:8" ht="21">
      <c r="A376" s="720" t="s">
        <v>136</v>
      </c>
      <c r="B376" s="720"/>
      <c r="C376" s="720"/>
      <c r="D376" s="720"/>
      <c r="E376" s="720"/>
      <c r="F376" s="720"/>
      <c r="G376" s="720"/>
      <c r="H376" s="720"/>
    </row>
    <row r="377" spans="1:8" ht="21.75" thickBot="1">
      <c r="A377" s="331"/>
      <c r="B377" s="331"/>
      <c r="C377" s="331"/>
      <c r="D377" s="331" t="s">
        <v>137</v>
      </c>
      <c r="E377" s="332">
        <v>30</v>
      </c>
      <c r="F377" s="332" t="s">
        <v>866</v>
      </c>
      <c r="G377" s="333">
        <v>2558</v>
      </c>
      <c r="H377" s="331"/>
    </row>
    <row r="378" spans="1:8" ht="21.75" thickBot="1">
      <c r="A378" s="721" t="s">
        <v>35</v>
      </c>
      <c r="B378" s="721"/>
      <c r="C378" s="721"/>
      <c r="D378" s="721"/>
      <c r="E378" s="721"/>
      <c r="F378" s="334" t="s">
        <v>36</v>
      </c>
      <c r="G378" s="334" t="s">
        <v>37</v>
      </c>
      <c r="H378" s="334" t="s">
        <v>38</v>
      </c>
    </row>
    <row r="379" spans="1:8" ht="21">
      <c r="A379" s="335" t="s">
        <v>139</v>
      </c>
      <c r="B379" s="336" t="s">
        <v>101</v>
      </c>
      <c r="C379" s="106" t="s">
        <v>140</v>
      </c>
      <c r="D379" s="106" t="s">
        <v>141</v>
      </c>
      <c r="E379" s="337"/>
      <c r="F379" s="338" t="s">
        <v>212</v>
      </c>
      <c r="G379" s="339">
        <f>'[8]เม ษ 58'!$K$754</f>
        <v>4784702.610000001</v>
      </c>
      <c r="H379" s="340"/>
    </row>
    <row r="380" spans="1:8" ht="21">
      <c r="A380" s="335"/>
      <c r="B380" s="336" t="s">
        <v>177</v>
      </c>
      <c r="C380" s="106" t="s">
        <v>140</v>
      </c>
      <c r="D380" s="106" t="s">
        <v>142</v>
      </c>
      <c r="E380" s="337"/>
      <c r="F380" s="338" t="s">
        <v>212</v>
      </c>
      <c r="G380" s="339">
        <f>'[8]เม ษ 58'!$K$750</f>
        <v>1752373.8499999996</v>
      </c>
      <c r="H380" s="340"/>
    </row>
    <row r="381" spans="1:8" ht="21">
      <c r="A381" s="335"/>
      <c r="B381" s="336" t="s">
        <v>177</v>
      </c>
      <c r="C381" s="106" t="s">
        <v>132</v>
      </c>
      <c r="D381" s="106" t="s">
        <v>143</v>
      </c>
      <c r="E381" s="337"/>
      <c r="F381" s="338" t="s">
        <v>212</v>
      </c>
      <c r="G381" s="339">
        <f>'[8]เม ษ 58'!$K$751</f>
        <v>379350.35000000003</v>
      </c>
      <c r="H381" s="340"/>
    </row>
    <row r="382" spans="1:8" ht="21">
      <c r="A382" s="335"/>
      <c r="B382" s="336" t="s">
        <v>177</v>
      </c>
      <c r="C382" s="106" t="s">
        <v>144</v>
      </c>
      <c r="D382" s="106" t="s">
        <v>145</v>
      </c>
      <c r="E382" s="337"/>
      <c r="F382" s="338" t="s">
        <v>213</v>
      </c>
      <c r="G382" s="339">
        <f>'[8]เม ษ 58'!$K$752</f>
        <v>2808567.99</v>
      </c>
      <c r="H382" s="340"/>
    </row>
    <row r="383" spans="1:8" ht="21">
      <c r="A383" s="335"/>
      <c r="B383" s="336" t="s">
        <v>178</v>
      </c>
      <c r="C383" s="106" t="s">
        <v>10</v>
      </c>
      <c r="D383" s="722" t="s">
        <v>183</v>
      </c>
      <c r="E383" s="722"/>
      <c r="F383" s="338" t="s">
        <v>214</v>
      </c>
      <c r="G383" s="339">
        <f>'[8]เม ษ 58'!$K$756</f>
        <v>2104425.4800000004</v>
      </c>
      <c r="H383" s="340"/>
    </row>
    <row r="384" spans="1:11" ht="21">
      <c r="A384" s="400" t="s">
        <v>54</v>
      </c>
      <c r="B384" s="106"/>
      <c r="C384" s="341"/>
      <c r="D384" s="106"/>
      <c r="E384" s="337"/>
      <c r="F384" s="338" t="s">
        <v>215</v>
      </c>
      <c r="G384" s="339">
        <f>G322-9280-13336-10312</f>
        <v>0</v>
      </c>
      <c r="H384" s="340"/>
      <c r="K384" s="180">
        <f>SUM(G379:G383)</f>
        <v>11829420.280000001</v>
      </c>
    </row>
    <row r="385" spans="1:8" ht="21">
      <c r="A385" s="400" t="s">
        <v>133</v>
      </c>
      <c r="B385" s="106"/>
      <c r="C385" s="106"/>
      <c r="D385" s="106"/>
      <c r="E385" s="337"/>
      <c r="F385" s="338" t="s">
        <v>216</v>
      </c>
      <c r="G385" s="339">
        <f>G323</f>
        <v>728377</v>
      </c>
      <c r="H385" s="340"/>
    </row>
    <row r="386" spans="1:8" ht="21">
      <c r="A386" s="335" t="s">
        <v>184</v>
      </c>
      <c r="B386" s="106"/>
      <c r="C386" s="106"/>
      <c r="D386" s="106"/>
      <c r="E386" s="337"/>
      <c r="F386" s="338" t="s">
        <v>217</v>
      </c>
      <c r="G386" s="339">
        <f>G324</f>
        <v>658930</v>
      </c>
      <c r="H386" s="340"/>
    </row>
    <row r="387" spans="1:8" ht="21">
      <c r="A387" s="335" t="s">
        <v>44</v>
      </c>
      <c r="B387" s="106"/>
      <c r="C387" s="106"/>
      <c r="D387" s="106"/>
      <c r="E387" s="337"/>
      <c r="F387" s="253">
        <v>510000</v>
      </c>
      <c r="G387" s="339">
        <f>G325+'มาตรฐาน 2 '!G227</f>
        <v>304597.99999999994</v>
      </c>
      <c r="H387" s="340"/>
    </row>
    <row r="388" spans="1:8" ht="21">
      <c r="A388" s="335" t="s">
        <v>207</v>
      </c>
      <c r="B388" s="106"/>
      <c r="C388" s="106"/>
      <c r="D388" s="106"/>
      <c r="E388" s="337"/>
      <c r="F388" s="254">
        <v>521000</v>
      </c>
      <c r="G388" s="339">
        <f>G326+'มาตรฐาน 2 '!G228</f>
        <v>1499820</v>
      </c>
      <c r="H388" s="340"/>
    </row>
    <row r="389" spans="1:8" ht="21">
      <c r="A389" s="335" t="s">
        <v>208</v>
      </c>
      <c r="B389" s="106"/>
      <c r="C389" s="106"/>
      <c r="D389" s="106"/>
      <c r="E389" s="337"/>
      <c r="F389" s="254">
        <v>522000</v>
      </c>
      <c r="G389" s="339">
        <f>G327+'มาตรฐาน 2 '!G229</f>
        <v>2651281</v>
      </c>
      <c r="H389" s="340"/>
    </row>
    <row r="390" spans="1:8" ht="21">
      <c r="A390" s="335" t="s">
        <v>45</v>
      </c>
      <c r="B390" s="106"/>
      <c r="C390" s="106"/>
      <c r="D390" s="106"/>
      <c r="E390" s="337"/>
      <c r="F390" s="254">
        <v>220400</v>
      </c>
      <c r="G390" s="339">
        <f>G328+'มาตรฐาน 2 '!G230</f>
        <v>98580</v>
      </c>
      <c r="H390" s="340"/>
    </row>
    <row r="391" spans="1:8" ht="21">
      <c r="A391" s="335" t="s">
        <v>46</v>
      </c>
      <c r="B391" s="106"/>
      <c r="C391" s="106"/>
      <c r="D391" s="106"/>
      <c r="E391" s="337"/>
      <c r="F391" s="254">
        <v>220600</v>
      </c>
      <c r="G391" s="339">
        <f>G329+'มาตรฐาน 2 '!G231</f>
        <v>1364375</v>
      </c>
      <c r="H391" s="340"/>
    </row>
    <row r="392" spans="1:8" ht="21">
      <c r="A392" s="335" t="s">
        <v>48</v>
      </c>
      <c r="B392" s="106"/>
      <c r="C392" s="106"/>
      <c r="D392" s="106"/>
      <c r="E392" s="337"/>
      <c r="F392" s="254">
        <v>531000</v>
      </c>
      <c r="G392" s="339">
        <f>G330+'มาตรฐาน 2 '!G232</f>
        <v>198839</v>
      </c>
      <c r="H392" s="340"/>
    </row>
    <row r="393" spans="1:8" ht="21">
      <c r="A393" s="335" t="s">
        <v>52</v>
      </c>
      <c r="B393" s="106"/>
      <c r="C393" s="106"/>
      <c r="D393" s="106"/>
      <c r="E393" s="337"/>
      <c r="F393" s="254">
        <v>532000</v>
      </c>
      <c r="G393" s="459">
        <f>G331+'มาตรฐาน 2 '!G233+32928-6550</f>
        <v>1456528.38</v>
      </c>
      <c r="H393" s="340"/>
    </row>
    <row r="394" spans="1:8" ht="21">
      <c r="A394" s="335" t="s">
        <v>50</v>
      </c>
      <c r="B394" s="106"/>
      <c r="C394" s="106"/>
      <c r="D394" s="106"/>
      <c r="E394" s="337"/>
      <c r="F394" s="254">
        <v>533000</v>
      </c>
      <c r="G394" s="339">
        <f>G332+'มาตรฐาน 2 '!G234</f>
        <v>785879.1199999999</v>
      </c>
      <c r="H394" s="340"/>
    </row>
    <row r="395" spans="1:8" ht="21">
      <c r="A395" s="335" t="s">
        <v>47</v>
      </c>
      <c r="B395" s="106"/>
      <c r="C395" s="106"/>
      <c r="D395" s="106"/>
      <c r="E395" s="337"/>
      <c r="F395" s="254">
        <v>534000</v>
      </c>
      <c r="G395" s="339">
        <f>G333+'มาตรฐาน 2 '!G235</f>
        <v>161446.83</v>
      </c>
      <c r="H395" s="340"/>
    </row>
    <row r="396" spans="1:8" ht="21">
      <c r="A396" s="335" t="s">
        <v>147</v>
      </c>
      <c r="B396" s="106"/>
      <c r="C396" s="106"/>
      <c r="D396" s="106"/>
      <c r="E396" s="337"/>
      <c r="F396" s="254">
        <v>560000</v>
      </c>
      <c r="G396" s="339">
        <f>G334+'มาตรฐาน 2 '!G236</f>
        <v>776000</v>
      </c>
      <c r="H396" s="340"/>
    </row>
    <row r="397" spans="1:8" ht="21">
      <c r="A397" s="335" t="s">
        <v>70</v>
      </c>
      <c r="B397" s="106"/>
      <c r="C397" s="106"/>
      <c r="D397" s="106"/>
      <c r="E397" s="337"/>
      <c r="F397" s="254">
        <v>541000</v>
      </c>
      <c r="G397" s="339">
        <f>G335</f>
        <v>0</v>
      </c>
      <c r="H397" s="340"/>
    </row>
    <row r="398" spans="1:8" ht="21">
      <c r="A398" s="335" t="s">
        <v>53</v>
      </c>
      <c r="B398" s="106"/>
      <c r="C398" s="106"/>
      <c r="D398" s="106"/>
      <c r="E398" s="337"/>
      <c r="F398" s="254">
        <v>542000</v>
      </c>
      <c r="G398" s="339">
        <f>G336+'มาตรฐาน 2 '!G238</f>
        <v>1306297</v>
      </c>
      <c r="H398" s="340"/>
    </row>
    <row r="399" spans="1:8" ht="21">
      <c r="A399" s="335" t="s">
        <v>185</v>
      </c>
      <c r="B399" s="106"/>
      <c r="C399" s="86"/>
      <c r="D399" s="106"/>
      <c r="E399" s="337"/>
      <c r="F399" s="254">
        <v>560000</v>
      </c>
      <c r="G399" s="339">
        <f>G337</f>
        <v>0</v>
      </c>
      <c r="H399" s="340"/>
    </row>
    <row r="400" spans="1:8" ht="21">
      <c r="A400" s="553" t="s">
        <v>545</v>
      </c>
      <c r="B400" s="551" t="s">
        <v>447</v>
      </c>
      <c r="C400" s="551"/>
      <c r="D400" s="551"/>
      <c r="E400" s="552"/>
      <c r="F400" s="254">
        <v>431002</v>
      </c>
      <c r="G400" s="339">
        <f>G338</f>
        <v>37500</v>
      </c>
      <c r="H400" s="340"/>
    </row>
    <row r="401" spans="1:8" ht="21">
      <c r="A401" s="553"/>
      <c r="B401" s="551" t="s">
        <v>233</v>
      </c>
      <c r="C401" s="551"/>
      <c r="D401" s="551"/>
      <c r="E401" s="551"/>
      <c r="F401" s="254">
        <v>441002</v>
      </c>
      <c r="G401" s="339">
        <f>G339+'มาตรฐาน 2 '!G241</f>
        <v>824809.03</v>
      </c>
      <c r="H401" s="340"/>
    </row>
    <row r="402" spans="1:8" ht="21">
      <c r="A402" s="553"/>
      <c r="B402" s="551" t="s">
        <v>234</v>
      </c>
      <c r="C402" s="551"/>
      <c r="D402" s="551"/>
      <c r="E402" s="551"/>
      <c r="F402" s="254">
        <v>441002</v>
      </c>
      <c r="G402" s="339">
        <f>G340+'มาตรฐาน 2 '!G242</f>
        <v>120675</v>
      </c>
      <c r="H402" s="340"/>
    </row>
    <row r="403" spans="1:8" ht="21">
      <c r="A403" s="553"/>
      <c r="B403" s="551" t="s">
        <v>231</v>
      </c>
      <c r="C403" s="551"/>
      <c r="D403" s="551"/>
      <c r="E403" s="551"/>
      <c r="F403" s="254">
        <v>441002</v>
      </c>
      <c r="G403" s="339">
        <f>G341+'มาตรฐาน 2 '!G250</f>
        <v>3621</v>
      </c>
      <c r="H403" s="340"/>
    </row>
    <row r="404" spans="1:8" ht="21">
      <c r="A404" s="553"/>
      <c r="B404" s="551" t="s">
        <v>824</v>
      </c>
      <c r="C404" s="551"/>
      <c r="D404" s="551"/>
      <c r="E404" s="551"/>
      <c r="F404" s="254">
        <v>441002</v>
      </c>
      <c r="G404" s="339">
        <v>16000</v>
      </c>
      <c r="H404" s="340"/>
    </row>
    <row r="405" spans="1:8" ht="21">
      <c r="A405" s="553"/>
      <c r="B405" s="551" t="s">
        <v>546</v>
      </c>
      <c r="C405" s="551"/>
      <c r="D405" s="551"/>
      <c r="E405" s="551"/>
      <c r="F405" s="254">
        <v>441002</v>
      </c>
      <c r="G405" s="339">
        <f>G342+'มาตรฐาน 2 '!G244</f>
        <v>3007900</v>
      </c>
      <c r="H405" s="340"/>
    </row>
    <row r="406" spans="1:8" ht="21">
      <c r="A406" s="553"/>
      <c r="B406" s="551" t="s">
        <v>547</v>
      </c>
      <c r="C406" s="551"/>
      <c r="D406" s="551"/>
      <c r="E406" s="551"/>
      <c r="F406" s="254">
        <v>441002</v>
      </c>
      <c r="G406" s="339">
        <f>G343+'มาตรฐาน 2 '!G245</f>
        <v>1070400</v>
      </c>
      <c r="H406" s="340"/>
    </row>
    <row r="407" spans="1:8" ht="21">
      <c r="A407" s="335" t="s">
        <v>176</v>
      </c>
      <c r="B407" s="513" t="s">
        <v>520</v>
      </c>
      <c r="C407" s="99"/>
      <c r="D407" s="106"/>
      <c r="E407" s="337"/>
      <c r="F407" s="254">
        <v>210402</v>
      </c>
      <c r="G407" s="339">
        <f>G345</f>
        <v>0</v>
      </c>
      <c r="H407" s="340">
        <f>H344</f>
        <v>120060</v>
      </c>
    </row>
    <row r="408" spans="1:8" ht="21">
      <c r="A408" s="335" t="s">
        <v>148</v>
      </c>
      <c r="B408" s="86"/>
      <c r="C408" s="106"/>
      <c r="D408" s="106"/>
      <c r="E408" s="337"/>
      <c r="F408" s="254">
        <v>320000</v>
      </c>
      <c r="G408" s="339">
        <f>G346</f>
        <v>0</v>
      </c>
      <c r="H408" s="340">
        <f>H345</f>
        <v>3704141.36</v>
      </c>
    </row>
    <row r="409" spans="1:8" ht="21">
      <c r="A409" s="335" t="s">
        <v>55</v>
      </c>
      <c r="B409" s="106"/>
      <c r="C409" s="99"/>
      <c r="D409" s="99"/>
      <c r="E409" s="337"/>
      <c r="F409" s="338" t="s">
        <v>218</v>
      </c>
      <c r="G409" s="339">
        <f>G347</f>
        <v>0</v>
      </c>
      <c r="H409" s="340">
        <f>H346+1200</f>
        <v>2660235.11</v>
      </c>
    </row>
    <row r="410" spans="1:8" ht="21">
      <c r="A410" s="335" t="s">
        <v>365</v>
      </c>
      <c r="B410" s="106" t="s">
        <v>366</v>
      </c>
      <c r="C410" s="106"/>
      <c r="D410" s="106"/>
      <c r="E410" s="106"/>
      <c r="F410" s="338" t="s">
        <v>220</v>
      </c>
      <c r="G410" s="339">
        <f>G348</f>
        <v>0</v>
      </c>
      <c r="H410" s="340">
        <f>H347+มาตรฐาน3!H254</f>
        <v>21218524.060000002</v>
      </c>
    </row>
    <row r="411" spans="1:8" ht="21">
      <c r="A411" s="335" t="s">
        <v>131</v>
      </c>
      <c r="B411" s="428" t="s">
        <v>367</v>
      </c>
      <c r="C411" s="428"/>
      <c r="D411" s="106"/>
      <c r="E411" s="396"/>
      <c r="F411" s="338" t="s">
        <v>219</v>
      </c>
      <c r="G411" s="339">
        <f>G349</f>
        <v>0</v>
      </c>
      <c r="H411" s="340">
        <f>'หมายเหตุ  (2)'!G237</f>
        <v>1194316.11</v>
      </c>
    </row>
    <row r="412" spans="1:8" ht="21">
      <c r="A412" s="335" t="s">
        <v>368</v>
      </c>
      <c r="B412" s="428"/>
      <c r="C412" s="428"/>
      <c r="D412" s="106"/>
      <c r="E412" s="396"/>
      <c r="F412" s="449" t="s">
        <v>660</v>
      </c>
      <c r="G412" s="450">
        <v>0</v>
      </c>
      <c r="H412" s="340">
        <f>H349</f>
        <v>4000</v>
      </c>
    </row>
    <row r="413" spans="1:8" ht="21.75" thickBot="1">
      <c r="A413" s="408"/>
      <c r="B413" s="401"/>
      <c r="C413" s="401"/>
      <c r="D413" s="401"/>
      <c r="E413" s="406"/>
      <c r="F413" s="405"/>
      <c r="G413" s="343">
        <f>SUM(G379:G412)</f>
        <v>28901276.64</v>
      </c>
      <c r="H413" s="568">
        <f>SUM(H400:H412)</f>
        <v>28901276.64</v>
      </c>
    </row>
    <row r="414" spans="1:8" ht="21">
      <c r="A414" s="2"/>
      <c r="B414" s="2"/>
      <c r="C414" s="2"/>
      <c r="D414" s="2"/>
      <c r="E414" s="2"/>
      <c r="F414" s="342"/>
      <c r="G414" s="344"/>
      <c r="H414" s="344"/>
    </row>
    <row r="415" spans="1:8" ht="21">
      <c r="A415" s="2"/>
      <c r="B415" s="2"/>
      <c r="C415" s="2" t="s">
        <v>151</v>
      </c>
      <c r="D415" s="2"/>
      <c r="E415" s="345" t="s">
        <v>462</v>
      </c>
      <c r="F415" s="342"/>
      <c r="G415" s="346"/>
      <c r="H415" s="352">
        <f>H413-G413</f>
        <v>0</v>
      </c>
    </row>
    <row r="416" spans="1:8" ht="21">
      <c r="A416" s="2"/>
      <c r="B416" s="2"/>
      <c r="C416" s="679" t="s">
        <v>452</v>
      </c>
      <c r="D416" s="679"/>
      <c r="E416" s="679"/>
      <c r="F416" s="520"/>
      <c r="G416" s="346"/>
      <c r="H416" s="346"/>
    </row>
    <row r="417" spans="1:8" ht="21">
      <c r="A417" s="2"/>
      <c r="B417" s="2"/>
      <c r="C417" s="679" t="s">
        <v>453</v>
      </c>
      <c r="D417" s="679"/>
      <c r="E417" s="679"/>
      <c r="F417" s="342"/>
      <c r="G417" s="346"/>
      <c r="H417" s="346"/>
    </row>
    <row r="418" spans="1:7" ht="21">
      <c r="A418" s="2"/>
      <c r="B418" s="2"/>
      <c r="C418" s="2"/>
      <c r="D418" s="2"/>
      <c r="E418" s="2"/>
      <c r="F418" s="342"/>
      <c r="G418" s="347"/>
    </row>
    <row r="419" spans="1:8" ht="21">
      <c r="A419" s="718" t="s">
        <v>164</v>
      </c>
      <c r="B419" s="718"/>
      <c r="C419" s="718"/>
      <c r="D419" s="719" t="s">
        <v>347</v>
      </c>
      <c r="E419" s="719"/>
      <c r="F419" s="719"/>
      <c r="G419" s="718" t="s">
        <v>286</v>
      </c>
      <c r="H419" s="718"/>
    </row>
    <row r="420" spans="1:8" ht="21">
      <c r="A420" s="718" t="s">
        <v>157</v>
      </c>
      <c r="B420" s="718"/>
      <c r="C420" s="718"/>
      <c r="D420" s="718" t="s">
        <v>370</v>
      </c>
      <c r="E420" s="718"/>
      <c r="F420" s="718"/>
      <c r="G420" s="718" t="s">
        <v>364</v>
      </c>
      <c r="H420" s="718"/>
    </row>
    <row r="421" spans="1:8" ht="21">
      <c r="A421" s="718" t="s">
        <v>265</v>
      </c>
      <c r="B421" s="718"/>
      <c r="C421" s="718"/>
      <c r="D421" s="718" t="s">
        <v>165</v>
      </c>
      <c r="E421" s="718"/>
      <c r="F421" s="718"/>
      <c r="G421" s="718" t="s">
        <v>160</v>
      </c>
      <c r="H421" s="718"/>
    </row>
  </sheetData>
  <sheetProtection/>
  <mergeCells count="105">
    <mergeCell ref="A421:C421"/>
    <mergeCell ref="D421:F421"/>
    <mergeCell ref="G421:H421"/>
    <mergeCell ref="A419:C419"/>
    <mergeCell ref="D419:F419"/>
    <mergeCell ref="G419:H419"/>
    <mergeCell ref="A420:C420"/>
    <mergeCell ref="D420:F420"/>
    <mergeCell ref="G420:H420"/>
    <mergeCell ref="A375:H375"/>
    <mergeCell ref="A376:H376"/>
    <mergeCell ref="A378:E378"/>
    <mergeCell ref="D383:E383"/>
    <mergeCell ref="C416:E416"/>
    <mergeCell ref="C417:E417"/>
    <mergeCell ref="A358:C358"/>
    <mergeCell ref="D358:F358"/>
    <mergeCell ref="G358:H358"/>
    <mergeCell ref="A356:C356"/>
    <mergeCell ref="D356:F356"/>
    <mergeCell ref="G356:H356"/>
    <mergeCell ref="A357:C357"/>
    <mergeCell ref="D357:F357"/>
    <mergeCell ref="G357:H357"/>
    <mergeCell ref="A313:H313"/>
    <mergeCell ref="A314:H314"/>
    <mergeCell ref="A316:E316"/>
    <mergeCell ref="D321:E321"/>
    <mergeCell ref="C353:E353"/>
    <mergeCell ref="C354:E354"/>
    <mergeCell ref="C36:E36"/>
    <mergeCell ref="C37:E37"/>
    <mergeCell ref="A1:H1"/>
    <mergeCell ref="A2:H2"/>
    <mergeCell ref="A4:E4"/>
    <mergeCell ref="D9:E9"/>
    <mergeCell ref="A41:C41"/>
    <mergeCell ref="D41:F41"/>
    <mergeCell ref="G41:H41"/>
    <mergeCell ref="A39:C39"/>
    <mergeCell ref="D39:F39"/>
    <mergeCell ref="G39:H39"/>
    <mergeCell ref="A40:C40"/>
    <mergeCell ref="D40:F40"/>
    <mergeCell ref="G40:H40"/>
    <mergeCell ref="A65:H65"/>
    <mergeCell ref="A66:H66"/>
    <mergeCell ref="A68:E68"/>
    <mergeCell ref="D73:E73"/>
    <mergeCell ref="C105:E105"/>
    <mergeCell ref="C106:E106"/>
    <mergeCell ref="A110:C110"/>
    <mergeCell ref="D110:F110"/>
    <mergeCell ref="G110:H110"/>
    <mergeCell ref="A108:C108"/>
    <mergeCell ref="D108:F108"/>
    <mergeCell ref="G108:H108"/>
    <mergeCell ref="A109:C109"/>
    <mergeCell ref="D109:F109"/>
    <mergeCell ref="G109:H109"/>
    <mergeCell ref="A127:H127"/>
    <mergeCell ref="A128:H128"/>
    <mergeCell ref="A130:E130"/>
    <mergeCell ref="D135:E135"/>
    <mergeCell ref="C167:E167"/>
    <mergeCell ref="C168:E168"/>
    <mergeCell ref="A172:C172"/>
    <mergeCell ref="D172:F172"/>
    <mergeCell ref="G172:H172"/>
    <mergeCell ref="A170:C170"/>
    <mergeCell ref="D170:F170"/>
    <mergeCell ref="G170:H170"/>
    <mergeCell ref="A171:C171"/>
    <mergeCell ref="D171:F171"/>
    <mergeCell ref="G171:H171"/>
    <mergeCell ref="A189:H189"/>
    <mergeCell ref="A190:H190"/>
    <mergeCell ref="A192:E192"/>
    <mergeCell ref="D197:E197"/>
    <mergeCell ref="C230:E230"/>
    <mergeCell ref="C231:E231"/>
    <mergeCell ref="A235:C235"/>
    <mergeCell ref="D235:F235"/>
    <mergeCell ref="G235:H235"/>
    <mergeCell ref="A233:C233"/>
    <mergeCell ref="D233:F233"/>
    <mergeCell ref="G233:H233"/>
    <mergeCell ref="A234:C234"/>
    <mergeCell ref="D234:F234"/>
    <mergeCell ref="G234:H234"/>
    <mergeCell ref="A251:H251"/>
    <mergeCell ref="A252:H252"/>
    <mergeCell ref="A254:E254"/>
    <mergeCell ref="D260:E260"/>
    <mergeCell ref="C293:E293"/>
    <mergeCell ref="C294:E294"/>
    <mergeCell ref="A298:C298"/>
    <mergeCell ref="D298:F298"/>
    <mergeCell ref="G298:H298"/>
    <mergeCell ref="A296:C296"/>
    <mergeCell ref="D296:F296"/>
    <mergeCell ref="G296:H296"/>
    <mergeCell ref="A297:C297"/>
    <mergeCell ref="D297:F297"/>
    <mergeCell ref="G297:H297"/>
  </mergeCells>
  <printOptions horizontalCentered="1"/>
  <pageMargins left="0.275590551181102" right="0.15748031496063" top="0.196850393700787" bottom="0.196850393700787" header="0.236220472440945" footer="0.196850393700787"/>
  <pageSetup horizontalDpi="600" verticalDpi="600" orientation="portrait" paperSize="5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I530"/>
  <sheetViews>
    <sheetView zoomScalePageLayoutView="0" workbookViewId="0" topLeftCell="A518">
      <selection activeCell="A467" sqref="A467:E531"/>
    </sheetView>
  </sheetViews>
  <sheetFormatPr defaultColWidth="9.140625" defaultRowHeight="21.75"/>
  <cols>
    <col min="1" max="1" width="40.7109375" style="65" bestFit="1" customWidth="1"/>
    <col min="2" max="2" width="8.28125" style="65" bestFit="1" customWidth="1"/>
    <col min="3" max="3" width="18.140625" style="394" bestFit="1" customWidth="1"/>
    <col min="4" max="4" width="18.57421875" style="394" customWidth="1"/>
    <col min="5" max="5" width="19.421875" style="394" customWidth="1"/>
    <col min="6" max="7" width="12.00390625" style="65" bestFit="1" customWidth="1"/>
    <col min="8" max="8" width="16.28125" style="65" customWidth="1"/>
    <col min="9" max="16384" width="9.140625" style="65" customWidth="1"/>
  </cols>
  <sheetData>
    <row r="1" spans="1:5" ht="20.25" customHeight="1">
      <c r="A1" s="723" t="s">
        <v>19</v>
      </c>
      <c r="B1" s="723"/>
      <c r="C1" s="723"/>
      <c r="D1" s="723"/>
      <c r="E1" s="723"/>
    </row>
    <row r="2" spans="1:7" ht="20.25" customHeight="1">
      <c r="A2" s="723" t="s">
        <v>20</v>
      </c>
      <c r="B2" s="723"/>
      <c r="C2" s="723"/>
      <c r="D2" s="723"/>
      <c r="E2" s="723"/>
      <c r="G2" s="91"/>
    </row>
    <row r="3" spans="1:5" ht="21">
      <c r="A3" s="724" t="s">
        <v>466</v>
      </c>
      <c r="B3" s="724"/>
      <c r="C3" s="724"/>
      <c r="D3" s="724"/>
      <c r="E3" s="724"/>
    </row>
    <row r="4" spans="1:5" ht="23.25" customHeight="1">
      <c r="A4" s="271" t="s">
        <v>35</v>
      </c>
      <c r="B4" s="271" t="s">
        <v>36</v>
      </c>
      <c r="C4" s="356" t="s">
        <v>21</v>
      </c>
      <c r="D4" s="356" t="s">
        <v>31</v>
      </c>
      <c r="E4" s="357" t="s">
        <v>32</v>
      </c>
    </row>
    <row r="5" spans="1:5" ht="23.25" customHeight="1">
      <c r="A5" s="307" t="s">
        <v>22</v>
      </c>
      <c r="B5" s="285"/>
      <c r="C5" s="358"/>
      <c r="D5" s="359"/>
      <c r="E5" s="360"/>
    </row>
    <row r="6" spans="1:5" ht="19.5" customHeight="1">
      <c r="A6" s="308" t="s">
        <v>12</v>
      </c>
      <c r="B6" s="97">
        <v>411000</v>
      </c>
      <c r="C6" s="361"/>
      <c r="D6" s="362"/>
      <c r="E6" s="363"/>
    </row>
    <row r="7" spans="1:5" ht="23.25" customHeight="1">
      <c r="A7" s="309" t="s">
        <v>23</v>
      </c>
      <c r="B7" s="77">
        <v>411001</v>
      </c>
      <c r="C7" s="364">
        <v>21928</v>
      </c>
      <c r="D7" s="365">
        <v>0</v>
      </c>
      <c r="E7" s="363">
        <f>D7</f>
        <v>0</v>
      </c>
    </row>
    <row r="8" spans="1:5" ht="23.25" customHeight="1">
      <c r="A8" s="309" t="s">
        <v>24</v>
      </c>
      <c r="B8" s="77">
        <v>411002</v>
      </c>
      <c r="C8" s="364">
        <v>44337</v>
      </c>
      <c r="D8" s="365">
        <v>0</v>
      </c>
      <c r="E8" s="363">
        <f>D8</f>
        <v>0</v>
      </c>
    </row>
    <row r="9" spans="1:5" ht="21" customHeight="1">
      <c r="A9" s="310" t="s">
        <v>25</v>
      </c>
      <c r="B9" s="255">
        <v>411003</v>
      </c>
      <c r="C9" s="366">
        <v>7752</v>
      </c>
      <c r="D9" s="367">
        <v>0</v>
      </c>
      <c r="E9" s="360">
        <f>D9</f>
        <v>0</v>
      </c>
    </row>
    <row r="10" spans="1:5" s="66" customFormat="1" ht="21" customHeight="1">
      <c r="A10" s="67" t="s">
        <v>102</v>
      </c>
      <c r="B10" s="311"/>
      <c r="C10" s="368">
        <f>SUM(C7:C9)</f>
        <v>74017</v>
      </c>
      <c r="D10" s="369">
        <f>SUM(D7:D9)</f>
        <v>0</v>
      </c>
      <c r="E10" s="357">
        <f>SUM(E7:E9)</f>
        <v>0</v>
      </c>
    </row>
    <row r="11" spans="1:5" ht="21" customHeight="1">
      <c r="A11" s="307" t="s">
        <v>13</v>
      </c>
      <c r="B11" s="90">
        <v>412000</v>
      </c>
      <c r="C11" s="366"/>
      <c r="D11" s="359"/>
      <c r="E11" s="360"/>
    </row>
    <row r="12" spans="1:5" ht="23.25" customHeight="1">
      <c r="A12" s="95" t="s">
        <v>467</v>
      </c>
      <c r="B12" s="256">
        <v>412102</v>
      </c>
      <c r="C12" s="364">
        <v>100</v>
      </c>
      <c r="D12" s="364">
        <v>0</v>
      </c>
      <c r="E12" s="363">
        <f>D12</f>
        <v>0</v>
      </c>
    </row>
    <row r="13" spans="1:5" ht="23.25" customHeight="1">
      <c r="A13" s="238" t="s">
        <v>468</v>
      </c>
      <c r="B13" s="256">
        <v>412106</v>
      </c>
      <c r="C13" s="371">
        <v>220</v>
      </c>
      <c r="D13" s="370">
        <v>0</v>
      </c>
      <c r="E13" s="363">
        <f>D13</f>
        <v>0</v>
      </c>
    </row>
    <row r="14" spans="1:5" ht="23.25" customHeight="1">
      <c r="A14" s="239" t="s">
        <v>469</v>
      </c>
      <c r="B14" s="77">
        <v>412399</v>
      </c>
      <c r="C14" s="372">
        <v>22560</v>
      </c>
      <c r="D14" s="364">
        <f>มาตรฐาน3!H20</f>
        <v>0</v>
      </c>
      <c r="E14" s="360">
        <f>D14</f>
        <v>0</v>
      </c>
    </row>
    <row r="15" spans="1:5" s="66" customFormat="1" ht="21.75" customHeight="1">
      <c r="A15" s="67" t="s">
        <v>102</v>
      </c>
      <c r="B15" s="311"/>
      <c r="C15" s="368">
        <f>SUM(C11:C14)</f>
        <v>22880</v>
      </c>
      <c r="D15" s="369">
        <f>SUM(D13:D14)</f>
        <v>0</v>
      </c>
      <c r="E15" s="357">
        <f>SUM(E12:E14)</f>
        <v>0</v>
      </c>
    </row>
    <row r="16" spans="1:5" ht="23.25" customHeight="1">
      <c r="A16" s="312" t="s">
        <v>15</v>
      </c>
      <c r="B16" s="313" t="s">
        <v>189</v>
      </c>
      <c r="C16" s="373"/>
      <c r="D16" s="367"/>
      <c r="E16" s="360"/>
    </row>
    <row r="17" spans="1:5" ht="23.25" customHeight="1">
      <c r="A17" s="314" t="s">
        <v>195</v>
      </c>
      <c r="B17" s="77">
        <v>413002</v>
      </c>
      <c r="C17" s="366">
        <v>15600</v>
      </c>
      <c r="D17" s="367">
        <f>มาตรฐาน3!H21</f>
        <v>1100</v>
      </c>
      <c r="E17" s="360">
        <f>D17</f>
        <v>1100</v>
      </c>
    </row>
    <row r="18" spans="1:5" ht="23.25" customHeight="1">
      <c r="A18" s="314" t="s">
        <v>196</v>
      </c>
      <c r="B18" s="77">
        <v>413003</v>
      </c>
      <c r="C18" s="366">
        <v>108648</v>
      </c>
      <c r="D18" s="367">
        <v>0</v>
      </c>
      <c r="E18" s="360">
        <f>D18</f>
        <v>0</v>
      </c>
    </row>
    <row r="19" spans="1:5" s="66" customFormat="1" ht="22.5" customHeight="1">
      <c r="A19" s="67" t="s">
        <v>102</v>
      </c>
      <c r="B19" s="311"/>
      <c r="C19" s="368">
        <f>SUM(C17:C18)</f>
        <v>124248</v>
      </c>
      <c r="D19" s="356">
        <f>SUM(D17:D18)</f>
        <v>1100</v>
      </c>
      <c r="E19" s="357">
        <f>SUM(E17:E18)</f>
        <v>1100</v>
      </c>
    </row>
    <row r="20" spans="1:5" ht="20.25" customHeight="1">
      <c r="A20" s="312" t="s">
        <v>16</v>
      </c>
      <c r="B20" s="313" t="s">
        <v>190</v>
      </c>
      <c r="C20" s="366"/>
      <c r="D20" s="374"/>
      <c r="E20" s="360"/>
    </row>
    <row r="21" spans="1:5" ht="23.25" customHeight="1">
      <c r="A21" s="309" t="s">
        <v>197</v>
      </c>
      <c r="B21" s="77">
        <v>415004</v>
      </c>
      <c r="C21" s="364">
        <v>50000</v>
      </c>
      <c r="D21" s="365">
        <f>มาตรฐาน3!H23</f>
        <v>0</v>
      </c>
      <c r="E21" s="363">
        <f>D21</f>
        <v>0</v>
      </c>
    </row>
    <row r="22" spans="1:5" ht="23.25" customHeight="1">
      <c r="A22" s="309" t="s">
        <v>470</v>
      </c>
      <c r="B22" s="255"/>
      <c r="C22" s="364">
        <v>1000</v>
      </c>
      <c r="D22" s="370"/>
      <c r="E22" s="360"/>
    </row>
    <row r="23" spans="1:5" ht="21" customHeight="1">
      <c r="A23" s="309" t="s">
        <v>471</v>
      </c>
      <c r="B23" s="255"/>
      <c r="C23" s="364">
        <v>1000</v>
      </c>
      <c r="D23" s="370"/>
      <c r="E23" s="395"/>
    </row>
    <row r="24" spans="1:5" ht="21" customHeight="1">
      <c r="A24" s="238" t="s">
        <v>472</v>
      </c>
      <c r="B24" s="255"/>
      <c r="C24" s="366">
        <v>2000</v>
      </c>
      <c r="D24" s="370"/>
      <c r="E24" s="395"/>
    </row>
    <row r="25" spans="1:5" ht="20.25" customHeight="1">
      <c r="A25" s="309" t="s">
        <v>473</v>
      </c>
      <c r="B25" s="255"/>
      <c r="C25" s="364">
        <v>500</v>
      </c>
      <c r="D25" s="367"/>
      <c r="E25" s="395"/>
    </row>
    <row r="26" spans="1:5" ht="20.25" customHeight="1">
      <c r="A26" s="309" t="s">
        <v>474</v>
      </c>
      <c r="B26" s="255"/>
      <c r="C26" s="364">
        <v>5000</v>
      </c>
      <c r="D26" s="370"/>
      <c r="E26" s="395"/>
    </row>
    <row r="27" spans="1:5" ht="23.25" customHeight="1">
      <c r="A27" s="310" t="s">
        <v>475</v>
      </c>
      <c r="B27" s="255">
        <v>415999</v>
      </c>
      <c r="C27" s="366">
        <v>1667</v>
      </c>
      <c r="D27" s="375">
        <v>0</v>
      </c>
      <c r="E27" s="446">
        <f>D27</f>
        <v>0</v>
      </c>
    </row>
    <row r="28" spans="1:5" s="66" customFormat="1" ht="23.25" customHeight="1">
      <c r="A28" s="67" t="s">
        <v>102</v>
      </c>
      <c r="B28" s="311"/>
      <c r="C28" s="368">
        <f>SUM(C21:C27)</f>
        <v>61167</v>
      </c>
      <c r="D28" s="369">
        <f>SUM(D21:D27)</f>
        <v>0</v>
      </c>
      <c r="E28" s="357">
        <f>SUM(E21:E27)</f>
        <v>0</v>
      </c>
    </row>
    <row r="29" spans="1:5" ht="21" customHeight="1">
      <c r="A29" s="312" t="s">
        <v>14</v>
      </c>
      <c r="B29" s="313" t="s">
        <v>191</v>
      </c>
      <c r="C29" s="366"/>
      <c r="D29" s="376"/>
      <c r="E29" s="360"/>
    </row>
    <row r="30" spans="1:5" ht="23.25" customHeight="1">
      <c r="A30" s="309" t="s">
        <v>198</v>
      </c>
      <c r="B30" s="256">
        <v>421002</v>
      </c>
      <c r="C30" s="364">
        <v>9088944</v>
      </c>
      <c r="D30" s="364">
        <f>มาตรฐาน3!H8</f>
        <v>586586.1</v>
      </c>
      <c r="E30" s="363">
        <f>D30</f>
        <v>586586.1</v>
      </c>
    </row>
    <row r="31" spans="1:5" ht="23.25" customHeight="1">
      <c r="A31" s="309" t="s">
        <v>199</v>
      </c>
      <c r="B31" s="256">
        <v>421004</v>
      </c>
      <c r="C31" s="377">
        <v>1886308</v>
      </c>
      <c r="D31" s="364">
        <f>มาตรฐาน3!H9</f>
        <v>170094.94</v>
      </c>
      <c r="E31" s="363">
        <f aca="true" t="shared" si="0" ref="E31:E37">D31</f>
        <v>170094.94</v>
      </c>
    </row>
    <row r="32" spans="1:5" ht="21.75" customHeight="1">
      <c r="A32" s="309" t="s">
        <v>200</v>
      </c>
      <c r="B32" s="256">
        <v>421005</v>
      </c>
      <c r="C32" s="377">
        <v>37981</v>
      </c>
      <c r="D32" s="364">
        <f>มาตรฐาน3!H10</f>
        <v>0</v>
      </c>
      <c r="E32" s="363">
        <f t="shared" si="0"/>
        <v>0</v>
      </c>
    </row>
    <row r="33" spans="1:5" ht="23.25" customHeight="1">
      <c r="A33" s="309" t="s">
        <v>201</v>
      </c>
      <c r="B33" s="256">
        <v>421006</v>
      </c>
      <c r="C33" s="364">
        <v>872739</v>
      </c>
      <c r="D33" s="364">
        <f>มาตรฐาน3!H11</f>
        <v>72926.78</v>
      </c>
      <c r="E33" s="363">
        <f t="shared" si="0"/>
        <v>72926.78</v>
      </c>
    </row>
    <row r="34" spans="1:5" ht="23.25" customHeight="1">
      <c r="A34" s="238" t="s">
        <v>202</v>
      </c>
      <c r="B34" s="256">
        <v>421007</v>
      </c>
      <c r="C34" s="364">
        <v>1907922</v>
      </c>
      <c r="D34" s="364">
        <f>มาตรฐาน3!H13</f>
        <v>108057.29</v>
      </c>
      <c r="E34" s="363">
        <f t="shared" si="0"/>
        <v>108057.29</v>
      </c>
    </row>
    <row r="35" spans="1:5" ht="22.5" customHeight="1">
      <c r="A35" s="309" t="s">
        <v>203</v>
      </c>
      <c r="B35" s="256">
        <v>421012</v>
      </c>
      <c r="C35" s="364">
        <v>30496</v>
      </c>
      <c r="D35" s="364">
        <f>มาตรฐาน3!H14</f>
        <v>0</v>
      </c>
      <c r="E35" s="363">
        <f t="shared" si="0"/>
        <v>0</v>
      </c>
    </row>
    <row r="36" spans="1:5" ht="21" customHeight="1">
      <c r="A36" s="309" t="s">
        <v>204</v>
      </c>
      <c r="B36" s="256">
        <v>421013</v>
      </c>
      <c r="C36" s="364">
        <v>78589</v>
      </c>
      <c r="D36" s="364">
        <f>มาตรฐาน3!H15</f>
        <v>17334.78</v>
      </c>
      <c r="E36" s="363">
        <f t="shared" si="0"/>
        <v>17334.78</v>
      </c>
    </row>
    <row r="37" spans="1:5" ht="21">
      <c r="A37" s="529" t="s">
        <v>205</v>
      </c>
      <c r="B37" s="256">
        <v>421015</v>
      </c>
      <c r="C37" s="364">
        <v>360432</v>
      </c>
      <c r="D37" s="430">
        <f>มาตรฐาน3!H16</f>
        <v>5342</v>
      </c>
      <c r="E37" s="363">
        <f t="shared" si="0"/>
        <v>5342</v>
      </c>
    </row>
    <row r="38" spans="1:5" ht="21">
      <c r="A38" s="309" t="s">
        <v>476</v>
      </c>
      <c r="B38" s="436"/>
      <c r="C38" s="364">
        <v>54277</v>
      </c>
      <c r="D38" s="430">
        <f>มาตรฐาน3!H12</f>
        <v>53924.54</v>
      </c>
      <c r="E38" s="363">
        <f>D38</f>
        <v>53924.54</v>
      </c>
    </row>
    <row r="39" spans="1:8" s="66" customFormat="1" ht="21.75" customHeight="1">
      <c r="A39" s="431" t="s">
        <v>102</v>
      </c>
      <c r="B39" s="432"/>
      <c r="C39" s="433">
        <f>SUM(C30:C38)</f>
        <v>14317688</v>
      </c>
      <c r="D39" s="434">
        <f>SUM(D30:D38)</f>
        <v>1014266.4300000002</v>
      </c>
      <c r="E39" s="435">
        <f>SUM(E30:E38)</f>
        <v>1014266.4300000002</v>
      </c>
      <c r="F39" s="88"/>
      <c r="H39" s="88"/>
    </row>
    <row r="40" spans="1:8" s="66" customFormat="1" ht="23.25" customHeight="1">
      <c r="A40" s="315"/>
      <c r="B40" s="316"/>
      <c r="C40" s="378"/>
      <c r="D40" s="379"/>
      <c r="E40" s="380"/>
      <c r="F40" s="88"/>
      <c r="H40" s="88"/>
    </row>
    <row r="41" spans="1:8" s="66" customFormat="1" ht="23.25" customHeight="1">
      <c r="A41" s="317"/>
      <c r="B41" s="318"/>
      <c r="C41" s="381"/>
      <c r="D41" s="382"/>
      <c r="E41" s="383"/>
      <c r="F41" s="88"/>
      <c r="H41" s="88"/>
    </row>
    <row r="42" spans="1:8" s="66" customFormat="1" ht="23.25" customHeight="1">
      <c r="A42" s="695" t="s">
        <v>19</v>
      </c>
      <c r="B42" s="695"/>
      <c r="C42" s="695"/>
      <c r="D42" s="695"/>
      <c r="E42" s="695"/>
      <c r="F42" s="88"/>
      <c r="H42" s="88"/>
    </row>
    <row r="43" spans="1:8" s="66" customFormat="1" ht="23.25" customHeight="1">
      <c r="A43" s="695" t="s">
        <v>20</v>
      </c>
      <c r="B43" s="695"/>
      <c r="C43" s="695"/>
      <c r="D43" s="695"/>
      <c r="E43" s="695"/>
      <c r="F43" s="88"/>
      <c r="H43" s="88"/>
    </row>
    <row r="44" spans="1:8" s="66" customFormat="1" ht="23.25" customHeight="1">
      <c r="A44" s="725" t="s">
        <v>343</v>
      </c>
      <c r="B44" s="725"/>
      <c r="C44" s="725"/>
      <c r="D44" s="725"/>
      <c r="E44" s="725"/>
      <c r="F44" s="88"/>
      <c r="H44" s="88"/>
    </row>
    <row r="45" spans="1:8" s="66" customFormat="1" ht="23.25" customHeight="1">
      <c r="A45" s="271" t="s">
        <v>35</v>
      </c>
      <c r="B45" s="271" t="s">
        <v>36</v>
      </c>
      <c r="C45" s="356" t="s">
        <v>21</v>
      </c>
      <c r="D45" s="356" t="s">
        <v>31</v>
      </c>
      <c r="E45" s="357" t="s">
        <v>32</v>
      </c>
      <c r="F45" s="88"/>
      <c r="H45" s="88"/>
    </row>
    <row r="46" spans="1:8" ht="23.25" customHeight="1">
      <c r="A46" s="319" t="s">
        <v>27</v>
      </c>
      <c r="B46" s="320"/>
      <c r="C46" s="384"/>
      <c r="D46" s="376"/>
      <c r="E46" s="385"/>
      <c r="H46" s="91"/>
    </row>
    <row r="47" spans="1:5" ht="23.25" customHeight="1">
      <c r="A47" s="321" t="s">
        <v>28</v>
      </c>
      <c r="B47" s="160" t="s">
        <v>192</v>
      </c>
      <c r="C47" s="364"/>
      <c r="D47" s="362"/>
      <c r="E47" s="363"/>
    </row>
    <row r="48" spans="1:5" ht="23.25" customHeight="1">
      <c r="A48" s="314" t="s">
        <v>206</v>
      </c>
      <c r="B48" s="258">
        <v>431002</v>
      </c>
      <c r="C48" s="373">
        <v>8000000</v>
      </c>
      <c r="D48" s="367">
        <v>0</v>
      </c>
      <c r="E48" s="360">
        <f>D48</f>
        <v>0</v>
      </c>
    </row>
    <row r="49" spans="1:5" ht="23.25" customHeight="1">
      <c r="A49" s="314" t="s">
        <v>611</v>
      </c>
      <c r="B49" s="285"/>
      <c r="C49" s="373"/>
      <c r="D49" s="367">
        <v>1043190</v>
      </c>
      <c r="E49" s="360">
        <v>1043190</v>
      </c>
    </row>
    <row r="50" spans="1:8" s="66" customFormat="1" ht="23.25" customHeight="1">
      <c r="A50" s="67" t="s">
        <v>102</v>
      </c>
      <c r="B50" s="311"/>
      <c r="C50" s="368">
        <f>SUM(C48)</f>
        <v>8000000</v>
      </c>
      <c r="D50" s="356">
        <f>SUM(D48:D49)</f>
        <v>1043190</v>
      </c>
      <c r="E50" s="357">
        <f>SUM(E48:E49)</f>
        <v>1043190</v>
      </c>
      <c r="F50" s="88"/>
      <c r="H50" s="386"/>
    </row>
    <row r="51" spans="1:8" ht="23.25" customHeight="1">
      <c r="A51" s="307" t="s">
        <v>29</v>
      </c>
      <c r="B51" s="320"/>
      <c r="C51" s="384"/>
      <c r="D51" s="376"/>
      <c r="E51" s="360"/>
      <c r="F51" s="91"/>
      <c r="H51" s="91"/>
    </row>
    <row r="52" spans="1:5" ht="23.25" customHeight="1">
      <c r="A52" s="308" t="s">
        <v>18</v>
      </c>
      <c r="B52" s="160"/>
      <c r="C52" s="364"/>
      <c r="D52" s="362"/>
      <c r="E52" s="363"/>
    </row>
    <row r="53" spans="1:5" ht="23.25" customHeight="1">
      <c r="A53" s="309" t="s">
        <v>237</v>
      </c>
      <c r="B53" s="160"/>
      <c r="C53" s="371">
        <v>0</v>
      </c>
      <c r="D53" s="364"/>
      <c r="E53" s="363"/>
    </row>
    <row r="54" spans="1:5" ht="23.25" customHeight="1">
      <c r="A54" s="238" t="s">
        <v>238</v>
      </c>
      <c r="B54" s="160"/>
      <c r="C54" s="371">
        <v>0</v>
      </c>
      <c r="D54" s="364"/>
      <c r="E54" s="363"/>
    </row>
    <row r="55" spans="1:5" ht="23.25" customHeight="1">
      <c r="A55" s="240" t="s">
        <v>239</v>
      </c>
      <c r="B55" s="313"/>
      <c r="C55" s="372">
        <v>0</v>
      </c>
      <c r="D55" s="387"/>
      <c r="E55" s="363"/>
    </row>
    <row r="56" spans="1:5" ht="23.25" customHeight="1">
      <c r="A56" s="240" t="s">
        <v>445</v>
      </c>
      <c r="B56" s="523"/>
      <c r="C56" s="524"/>
      <c r="D56" s="374">
        <v>37500</v>
      </c>
      <c r="E56" s="360">
        <v>37500</v>
      </c>
    </row>
    <row r="57" spans="1:7" s="66" customFormat="1" ht="23.25" customHeight="1" thickBot="1">
      <c r="A57" s="322" t="s">
        <v>102</v>
      </c>
      <c r="B57" s="323"/>
      <c r="C57" s="388">
        <v>0</v>
      </c>
      <c r="D57" s="389">
        <f>SUM(D53:D56)</f>
        <v>37500</v>
      </c>
      <c r="E57" s="390">
        <f>SUM(E53:E56)</f>
        <v>37500</v>
      </c>
      <c r="G57" s="88"/>
    </row>
    <row r="58" spans="1:5" s="66" customFormat="1" ht="23.25" customHeight="1" thickBot="1" thickTop="1">
      <c r="A58" s="324" t="s">
        <v>11</v>
      </c>
      <c r="B58" s="325"/>
      <c r="C58" s="391">
        <f>C10+C15+C19+C28+C39+C50+C53</f>
        <v>22600000</v>
      </c>
      <c r="D58" s="392">
        <f>D10+D15+D19+D28+D39+D50+D57</f>
        <v>2096056.4300000002</v>
      </c>
      <c r="E58" s="393">
        <f>E10+E15+E19+E28+E39+E50+E57</f>
        <v>2096056.4300000002</v>
      </c>
    </row>
    <row r="59" spans="1:5" s="66" customFormat="1" ht="23.25" customHeight="1" thickTop="1">
      <c r="A59" s="317"/>
      <c r="B59" s="326"/>
      <c r="C59" s="382"/>
      <c r="D59" s="382"/>
      <c r="E59" s="383"/>
    </row>
    <row r="60" spans="1:5" s="66" customFormat="1" ht="23.25" customHeight="1">
      <c r="A60" s="317"/>
      <c r="B60" s="326"/>
      <c r="C60" s="382"/>
      <c r="D60" s="382"/>
      <c r="E60" s="383"/>
    </row>
    <row r="61" spans="1:5" s="66" customFormat="1" ht="23.25" customHeight="1">
      <c r="A61" s="317"/>
      <c r="B61" s="326"/>
      <c r="C61" s="382"/>
      <c r="D61" s="382"/>
      <c r="E61" s="383"/>
    </row>
    <row r="62" spans="1:5" s="66" customFormat="1" ht="23.25" customHeight="1">
      <c r="A62" s="317"/>
      <c r="B62" s="326"/>
      <c r="C62" s="382"/>
      <c r="D62" s="382"/>
      <c r="E62" s="383"/>
    </row>
    <row r="63" spans="1:5" s="66" customFormat="1" ht="23.25" customHeight="1">
      <c r="A63" s="317"/>
      <c r="B63" s="326"/>
      <c r="C63" s="382"/>
      <c r="D63" s="382"/>
      <c r="E63" s="383"/>
    </row>
    <row r="64" spans="1:5" s="66" customFormat="1" ht="23.25" customHeight="1">
      <c r="A64" s="317"/>
      <c r="B64" s="326"/>
      <c r="C64" s="382"/>
      <c r="D64" s="382"/>
      <c r="E64" s="383"/>
    </row>
    <row r="65" spans="1:5" s="66" customFormat="1" ht="23.25" customHeight="1">
      <c r="A65" s="317"/>
      <c r="B65" s="326"/>
      <c r="C65" s="382"/>
      <c r="D65" s="382"/>
      <c r="E65" s="383"/>
    </row>
    <row r="66" spans="1:5" s="66" customFormat="1" ht="23.25" customHeight="1">
      <c r="A66" s="317"/>
      <c r="B66" s="326"/>
      <c r="C66" s="382"/>
      <c r="D66" s="382"/>
      <c r="E66" s="383"/>
    </row>
    <row r="67" spans="1:5" s="66" customFormat="1" ht="23.25" customHeight="1">
      <c r="A67" s="317"/>
      <c r="B67" s="326"/>
      <c r="C67" s="382"/>
      <c r="D67" s="382"/>
      <c r="E67" s="383"/>
    </row>
    <row r="68" spans="1:5" s="66" customFormat="1" ht="23.25" customHeight="1">
      <c r="A68" s="317"/>
      <c r="B68" s="326"/>
      <c r="C68" s="382"/>
      <c r="D68" s="382"/>
      <c r="E68" s="383"/>
    </row>
    <row r="69" spans="1:5" s="66" customFormat="1" ht="23.25" customHeight="1">
      <c r="A69" s="317"/>
      <c r="B69" s="326"/>
      <c r="C69" s="382"/>
      <c r="D69" s="382"/>
      <c r="E69" s="383"/>
    </row>
    <row r="70" spans="1:5" s="66" customFormat="1" ht="23.25" customHeight="1">
      <c r="A70" s="317"/>
      <c r="B70" s="326"/>
      <c r="C70" s="382"/>
      <c r="D70" s="382"/>
      <c r="E70" s="383"/>
    </row>
    <row r="71" spans="1:5" s="66" customFormat="1" ht="23.25" customHeight="1">
      <c r="A71" s="317"/>
      <c r="B71" s="326"/>
      <c r="C71" s="382"/>
      <c r="D71" s="382"/>
      <c r="E71" s="383"/>
    </row>
    <row r="72" spans="1:5" s="66" customFormat="1" ht="23.25" customHeight="1">
      <c r="A72" s="317"/>
      <c r="B72" s="326"/>
      <c r="C72" s="382"/>
      <c r="D72" s="382"/>
      <c r="E72" s="383"/>
    </row>
    <row r="73" spans="1:5" s="66" customFormat="1" ht="23.25" customHeight="1">
      <c r="A73" s="317"/>
      <c r="B73" s="326"/>
      <c r="C73" s="382"/>
      <c r="D73" s="382"/>
      <c r="E73" s="383"/>
    </row>
    <row r="74" spans="1:5" s="66" customFormat="1" ht="23.25" customHeight="1">
      <c r="A74" s="317"/>
      <c r="B74" s="326"/>
      <c r="C74" s="382"/>
      <c r="D74" s="382"/>
      <c r="E74" s="383"/>
    </row>
    <row r="75" spans="1:5" s="66" customFormat="1" ht="23.25" customHeight="1">
      <c r="A75" s="317"/>
      <c r="B75" s="326"/>
      <c r="C75" s="382"/>
      <c r="D75" s="382"/>
      <c r="E75" s="383"/>
    </row>
    <row r="76" spans="1:5" s="66" customFormat="1" ht="23.25" customHeight="1">
      <c r="A76" s="317"/>
      <c r="B76" s="326"/>
      <c r="C76" s="382"/>
      <c r="D76" s="382"/>
      <c r="E76" s="383"/>
    </row>
    <row r="77" spans="1:5" ht="20.25" customHeight="1">
      <c r="A77" s="723" t="s">
        <v>19</v>
      </c>
      <c r="B77" s="723"/>
      <c r="C77" s="723"/>
      <c r="D77" s="723"/>
      <c r="E77" s="723"/>
    </row>
    <row r="78" spans="1:7" ht="20.25" customHeight="1">
      <c r="A78" s="723" t="s">
        <v>20</v>
      </c>
      <c r="B78" s="723"/>
      <c r="C78" s="723"/>
      <c r="D78" s="723"/>
      <c r="E78" s="723"/>
      <c r="G78" s="91"/>
    </row>
    <row r="79" spans="1:5" ht="21">
      <c r="A79" s="724" t="s">
        <v>540</v>
      </c>
      <c r="B79" s="724"/>
      <c r="C79" s="724"/>
      <c r="D79" s="724"/>
      <c r="E79" s="724"/>
    </row>
    <row r="80" spans="1:5" ht="23.25" customHeight="1">
      <c r="A80" s="271" t="s">
        <v>35</v>
      </c>
      <c r="B80" s="271" t="s">
        <v>36</v>
      </c>
      <c r="C80" s="356" t="s">
        <v>21</v>
      </c>
      <c r="D80" s="356" t="s">
        <v>31</v>
      </c>
      <c r="E80" s="357" t="s">
        <v>32</v>
      </c>
    </row>
    <row r="81" spans="1:5" ht="19.5" customHeight="1">
      <c r="A81" s="543" t="s">
        <v>22</v>
      </c>
      <c r="B81" s="285"/>
      <c r="C81" s="358"/>
      <c r="D81" s="359"/>
      <c r="E81" s="360"/>
    </row>
    <row r="82" spans="1:5" ht="19.5" customHeight="1">
      <c r="A82" s="308" t="s">
        <v>12</v>
      </c>
      <c r="B82" s="97">
        <v>411000</v>
      </c>
      <c r="C82" s="361"/>
      <c r="D82" s="362"/>
      <c r="E82" s="363"/>
    </row>
    <row r="83" spans="1:5" ht="23.25" customHeight="1">
      <c r="A83" s="309" t="s">
        <v>23</v>
      </c>
      <c r="B83" s="77">
        <v>411001</v>
      </c>
      <c r="C83" s="364">
        <v>21928</v>
      </c>
      <c r="D83" s="365">
        <v>0</v>
      </c>
      <c r="E83" s="363">
        <f>E7</f>
        <v>0</v>
      </c>
    </row>
    <row r="84" spans="1:5" ht="23.25" customHeight="1">
      <c r="A84" s="309" t="s">
        <v>24</v>
      </c>
      <c r="B84" s="77">
        <v>411002</v>
      </c>
      <c r="C84" s="364">
        <v>44337</v>
      </c>
      <c r="D84" s="365">
        <v>0</v>
      </c>
      <c r="E84" s="363">
        <f>E8</f>
        <v>0</v>
      </c>
    </row>
    <row r="85" spans="1:5" ht="21" customHeight="1">
      <c r="A85" s="310" t="s">
        <v>25</v>
      </c>
      <c r="B85" s="255">
        <v>411003</v>
      </c>
      <c r="C85" s="366">
        <v>7752</v>
      </c>
      <c r="D85" s="367">
        <v>0</v>
      </c>
      <c r="E85" s="363">
        <f>E9</f>
        <v>0</v>
      </c>
    </row>
    <row r="86" spans="1:5" s="66" customFormat="1" ht="21" customHeight="1">
      <c r="A86" s="67" t="s">
        <v>102</v>
      </c>
      <c r="B86" s="311"/>
      <c r="C86" s="368">
        <f>SUM(C83:C85)</f>
        <v>74017</v>
      </c>
      <c r="D86" s="369">
        <f>SUM(D83:D85)</f>
        <v>0</v>
      </c>
      <c r="E86" s="357">
        <f>SUM(E83:E85)</f>
        <v>0</v>
      </c>
    </row>
    <row r="87" spans="1:5" ht="21" customHeight="1">
      <c r="A87" s="307" t="s">
        <v>13</v>
      </c>
      <c r="B87" s="90">
        <v>412000</v>
      </c>
      <c r="C87" s="366"/>
      <c r="D87" s="359"/>
      <c r="E87" s="360"/>
    </row>
    <row r="88" spans="1:5" ht="23.25" customHeight="1">
      <c r="A88" s="95" t="s">
        <v>467</v>
      </c>
      <c r="B88" s="256">
        <v>412102</v>
      </c>
      <c r="C88" s="364">
        <v>100</v>
      </c>
      <c r="D88" s="364">
        <v>0</v>
      </c>
      <c r="E88" s="363">
        <f>E12</f>
        <v>0</v>
      </c>
    </row>
    <row r="89" spans="1:5" ht="23.25" customHeight="1">
      <c r="A89" s="238" t="s">
        <v>468</v>
      </c>
      <c r="B89" s="256">
        <v>412106</v>
      </c>
      <c r="C89" s="371">
        <v>220</v>
      </c>
      <c r="D89" s="370">
        <v>0</v>
      </c>
      <c r="E89" s="363">
        <f>E13</f>
        <v>0</v>
      </c>
    </row>
    <row r="90" spans="1:5" ht="23.25" customHeight="1">
      <c r="A90" s="238" t="s">
        <v>469</v>
      </c>
      <c r="B90" s="77">
        <v>412399</v>
      </c>
      <c r="C90" s="372">
        <v>22560</v>
      </c>
      <c r="D90" s="370"/>
      <c r="E90" s="363"/>
    </row>
    <row r="91" spans="1:5" s="66" customFormat="1" ht="18.75" customHeight="1">
      <c r="A91" s="239" t="s">
        <v>541</v>
      </c>
      <c r="C91" s="542"/>
      <c r="D91" s="364">
        <v>19.4</v>
      </c>
      <c r="E91" s="363">
        <v>19.4</v>
      </c>
    </row>
    <row r="92" spans="1:5" ht="23.25" customHeight="1">
      <c r="A92" s="67" t="s">
        <v>102</v>
      </c>
      <c r="B92" s="311"/>
      <c r="C92" s="368">
        <f>SUM(C87:C90)</f>
        <v>22880</v>
      </c>
      <c r="D92" s="369">
        <f>SUM(D89:D91)</f>
        <v>19.4</v>
      </c>
      <c r="E92" s="357">
        <f>SUM(E88:E91)</f>
        <v>19.4</v>
      </c>
    </row>
    <row r="93" spans="1:5" ht="23.25" customHeight="1">
      <c r="A93" s="312" t="s">
        <v>15</v>
      </c>
      <c r="B93" s="313" t="s">
        <v>189</v>
      </c>
      <c r="C93" s="541"/>
      <c r="D93" s="367"/>
      <c r="E93" s="360"/>
    </row>
    <row r="94" spans="1:5" ht="23.25" customHeight="1">
      <c r="A94" s="314" t="s">
        <v>195</v>
      </c>
      <c r="B94" s="77">
        <v>413002</v>
      </c>
      <c r="C94" s="364">
        <v>15600</v>
      </c>
      <c r="D94" s="370">
        <v>600</v>
      </c>
      <c r="E94" s="363">
        <f>E17+D94</f>
        <v>1700</v>
      </c>
    </row>
    <row r="95" spans="1:5" s="66" customFormat="1" ht="22.5" customHeight="1">
      <c r="A95" s="314" t="s">
        <v>196</v>
      </c>
      <c r="B95" s="77">
        <v>413003</v>
      </c>
      <c r="C95" s="366">
        <v>108648</v>
      </c>
      <c r="D95" s="367">
        <f>มาตรฐาน3!H58</f>
        <v>15834.75</v>
      </c>
      <c r="E95" s="360">
        <v>15834.75</v>
      </c>
    </row>
    <row r="96" spans="1:5" ht="20.25" customHeight="1">
      <c r="A96" s="67" t="s">
        <v>102</v>
      </c>
      <c r="B96" s="311"/>
      <c r="C96" s="368">
        <f>SUM(C94:C95)</f>
        <v>124248</v>
      </c>
      <c r="D96" s="356">
        <f>SUM(D94:D95)</f>
        <v>16434.75</v>
      </c>
      <c r="E96" s="357">
        <f>SUM(E94:E95)</f>
        <v>17534.75</v>
      </c>
    </row>
    <row r="97" spans="1:5" ht="19.5" customHeight="1">
      <c r="A97" s="544" t="s">
        <v>16</v>
      </c>
      <c r="B97" s="313" t="s">
        <v>190</v>
      </c>
      <c r="C97" s="366"/>
      <c r="D97" s="374"/>
      <c r="E97" s="360"/>
    </row>
    <row r="98" spans="1:5" ht="23.25" customHeight="1">
      <c r="A98" s="309" t="s">
        <v>197</v>
      </c>
      <c r="B98" s="77">
        <v>415004</v>
      </c>
      <c r="C98" s="364">
        <v>50000</v>
      </c>
      <c r="D98" s="365">
        <f>มาตรฐาน3!H100</f>
        <v>0</v>
      </c>
      <c r="E98" s="363">
        <f>E21</f>
        <v>0</v>
      </c>
    </row>
    <row r="99" spans="1:5" ht="21" customHeight="1">
      <c r="A99" s="309" t="s">
        <v>470</v>
      </c>
      <c r="B99" s="255"/>
      <c r="C99" s="364">
        <v>1000</v>
      </c>
      <c r="D99" s="370"/>
      <c r="E99" s="363">
        <f aca="true" t="shared" si="1" ref="E99:E104">E22</f>
        <v>0</v>
      </c>
    </row>
    <row r="100" spans="1:5" ht="21" customHeight="1">
      <c r="A100" s="309" t="s">
        <v>471</v>
      </c>
      <c r="B100" s="255"/>
      <c r="C100" s="364">
        <v>1000</v>
      </c>
      <c r="D100" s="370"/>
      <c r="E100" s="363">
        <f t="shared" si="1"/>
        <v>0</v>
      </c>
    </row>
    <row r="101" spans="1:5" ht="20.25" customHeight="1">
      <c r="A101" s="238" t="s">
        <v>472</v>
      </c>
      <c r="B101" s="255"/>
      <c r="C101" s="366">
        <v>2000</v>
      </c>
      <c r="D101" s="370"/>
      <c r="E101" s="363">
        <f t="shared" si="1"/>
        <v>0</v>
      </c>
    </row>
    <row r="102" spans="1:5" ht="20.25" customHeight="1">
      <c r="A102" s="309" t="s">
        <v>473</v>
      </c>
      <c r="B102" s="255"/>
      <c r="C102" s="364">
        <v>500</v>
      </c>
      <c r="D102" s="367"/>
      <c r="E102" s="363">
        <f t="shared" si="1"/>
        <v>0</v>
      </c>
    </row>
    <row r="103" spans="1:5" ht="21.75" customHeight="1">
      <c r="A103" s="309" t="s">
        <v>474</v>
      </c>
      <c r="B103" s="255"/>
      <c r="C103" s="364">
        <v>5000</v>
      </c>
      <c r="D103" s="370"/>
      <c r="E103" s="363">
        <f t="shared" si="1"/>
        <v>0</v>
      </c>
    </row>
    <row r="104" spans="1:5" s="66" customFormat="1" ht="23.25" customHeight="1">
      <c r="A104" s="310" t="s">
        <v>475</v>
      </c>
      <c r="B104" s="255">
        <v>415999</v>
      </c>
      <c r="C104" s="366">
        <v>1667</v>
      </c>
      <c r="D104" s="375">
        <v>0</v>
      </c>
      <c r="E104" s="363">
        <f t="shared" si="1"/>
        <v>0</v>
      </c>
    </row>
    <row r="105" spans="1:5" ht="21" customHeight="1">
      <c r="A105" s="67" t="s">
        <v>102</v>
      </c>
      <c r="B105" s="311"/>
      <c r="C105" s="368">
        <f>SUM(C98:C104)</f>
        <v>61167</v>
      </c>
      <c r="D105" s="369">
        <f>SUM(D98:D104)</f>
        <v>0</v>
      </c>
      <c r="E105" s="357">
        <f>SUM(E98:E104)</f>
        <v>0</v>
      </c>
    </row>
    <row r="106" spans="1:5" ht="21" customHeight="1">
      <c r="A106" s="312" t="s">
        <v>14</v>
      </c>
      <c r="B106" s="313" t="s">
        <v>191</v>
      </c>
      <c r="C106" s="366"/>
      <c r="D106" s="376"/>
      <c r="E106" s="360"/>
    </row>
    <row r="107" spans="1:5" ht="23.25" customHeight="1">
      <c r="A107" s="309" t="s">
        <v>198</v>
      </c>
      <c r="B107" s="256">
        <v>421002</v>
      </c>
      <c r="C107" s="364">
        <v>9088944</v>
      </c>
      <c r="D107" s="364">
        <f>มาตรฐาน3!H45</f>
        <v>618363.54</v>
      </c>
      <c r="E107" s="363">
        <f>E30+D107</f>
        <v>1204949.6400000001</v>
      </c>
    </row>
    <row r="108" spans="1:5" ht="21.75" customHeight="1">
      <c r="A108" s="309" t="s">
        <v>199</v>
      </c>
      <c r="B108" s="256">
        <v>421004</v>
      </c>
      <c r="C108" s="377">
        <v>1886308</v>
      </c>
      <c r="D108" s="364">
        <f>มาตรฐาน3!H46</f>
        <v>167641.42</v>
      </c>
      <c r="E108" s="363">
        <f>E31+D108</f>
        <v>337736.36</v>
      </c>
    </row>
    <row r="109" spans="1:5" ht="23.25" customHeight="1">
      <c r="A109" s="309" t="s">
        <v>200</v>
      </c>
      <c r="B109" s="256">
        <v>421005</v>
      </c>
      <c r="C109" s="377">
        <v>37981</v>
      </c>
      <c r="D109" s="364">
        <f>มาตรฐาน3!H47</f>
        <v>0</v>
      </c>
      <c r="E109" s="363">
        <f aca="true" t="shared" si="2" ref="E109:E115">E32</f>
        <v>0</v>
      </c>
    </row>
    <row r="110" spans="1:5" ht="19.5" customHeight="1">
      <c r="A110" s="309" t="s">
        <v>201</v>
      </c>
      <c r="B110" s="256">
        <v>421006</v>
      </c>
      <c r="C110" s="364">
        <v>872739</v>
      </c>
      <c r="D110" s="364">
        <f>มาตรฐาน3!H48</f>
        <v>151533.89</v>
      </c>
      <c r="E110" s="363">
        <f>E33+D110</f>
        <v>224460.67</v>
      </c>
    </row>
    <row r="111" spans="1:5" ht="19.5" customHeight="1">
      <c r="A111" s="238" t="s">
        <v>202</v>
      </c>
      <c r="B111" s="256">
        <v>421007</v>
      </c>
      <c r="C111" s="364">
        <v>1907922</v>
      </c>
      <c r="D111" s="364">
        <f>มาตรฐาน3!H49</f>
        <v>234607.7</v>
      </c>
      <c r="E111" s="363">
        <f>E34+D111</f>
        <v>342664.99</v>
      </c>
    </row>
    <row r="112" spans="1:5" ht="21" customHeight="1">
      <c r="A112" s="309" t="s">
        <v>203</v>
      </c>
      <c r="B112" s="256">
        <v>421012</v>
      </c>
      <c r="C112" s="364">
        <v>30496</v>
      </c>
      <c r="D112" s="364">
        <f>มาตรฐาน3!H50</f>
        <v>0</v>
      </c>
      <c r="E112" s="363">
        <f t="shared" si="2"/>
        <v>0</v>
      </c>
    </row>
    <row r="113" spans="1:5" ht="21">
      <c r="A113" s="309" t="s">
        <v>204</v>
      </c>
      <c r="B113" s="256">
        <v>421013</v>
      </c>
      <c r="C113" s="364">
        <v>78589</v>
      </c>
      <c r="D113" s="364">
        <f>มาตรฐาน3!H51</f>
        <v>0</v>
      </c>
      <c r="E113" s="363">
        <f t="shared" si="2"/>
        <v>17334.78</v>
      </c>
    </row>
    <row r="114" spans="1:5" ht="21">
      <c r="A114" s="529" t="s">
        <v>205</v>
      </c>
      <c r="B114" s="256">
        <v>421015</v>
      </c>
      <c r="C114" s="364">
        <v>360432</v>
      </c>
      <c r="D114" s="430">
        <f>มาตรฐาน3!H52</f>
        <v>57350</v>
      </c>
      <c r="E114" s="363">
        <f>E37+D114</f>
        <v>62692</v>
      </c>
    </row>
    <row r="115" spans="1:8" s="66" customFormat="1" ht="19.5" customHeight="1">
      <c r="A115" s="545" t="s">
        <v>476</v>
      </c>
      <c r="B115" s="546"/>
      <c r="C115" s="547">
        <v>54277</v>
      </c>
      <c r="D115" s="548"/>
      <c r="E115" s="395">
        <f t="shared" si="2"/>
        <v>53924.54</v>
      </c>
      <c r="F115" s="88"/>
      <c r="H115" s="88"/>
    </row>
    <row r="116" spans="1:8" s="66" customFormat="1" ht="23.25" customHeight="1">
      <c r="A116" s="67" t="s">
        <v>102</v>
      </c>
      <c r="B116" s="311"/>
      <c r="C116" s="368">
        <f>SUM(C107:C115)</f>
        <v>14317688</v>
      </c>
      <c r="D116" s="549">
        <f>SUM(D107:D115)</f>
        <v>1229496.55</v>
      </c>
      <c r="E116" s="357">
        <f>SUM(E107:E115)</f>
        <v>2243762.98</v>
      </c>
      <c r="F116" s="88"/>
      <c r="H116" s="88"/>
    </row>
    <row r="117" spans="1:8" s="66" customFormat="1" ht="23.25" customHeight="1">
      <c r="A117" s="315"/>
      <c r="B117" s="316"/>
      <c r="C117" s="378"/>
      <c r="D117" s="379"/>
      <c r="E117" s="380"/>
      <c r="F117" s="88"/>
      <c r="H117" s="88"/>
    </row>
    <row r="118" spans="1:8" s="66" customFormat="1" ht="23.25" customHeight="1">
      <c r="A118" s="317"/>
      <c r="B118" s="318"/>
      <c r="C118" s="381"/>
      <c r="D118" s="382"/>
      <c r="E118" s="383"/>
      <c r="F118" s="88"/>
      <c r="H118" s="88"/>
    </row>
    <row r="119" spans="1:8" s="66" customFormat="1" ht="23.25" customHeight="1">
      <c r="A119" s="695" t="s">
        <v>19</v>
      </c>
      <c r="B119" s="695"/>
      <c r="C119" s="695"/>
      <c r="D119" s="695"/>
      <c r="E119" s="695"/>
      <c r="F119" s="88"/>
      <c r="H119" s="88"/>
    </row>
    <row r="120" spans="1:8" s="66" customFormat="1" ht="23.25" customHeight="1">
      <c r="A120" s="695" t="s">
        <v>20</v>
      </c>
      <c r="B120" s="695"/>
      <c r="C120" s="695"/>
      <c r="D120" s="695"/>
      <c r="E120" s="695"/>
      <c r="F120" s="88"/>
      <c r="H120" s="88"/>
    </row>
    <row r="121" spans="1:8" s="66" customFormat="1" ht="23.25" customHeight="1">
      <c r="A121" s="725" t="str">
        <f>A79</f>
        <v> วันที่  30 พฤศจิกาน  2557</v>
      </c>
      <c r="B121" s="725"/>
      <c r="C121" s="725"/>
      <c r="D121" s="725"/>
      <c r="E121" s="725"/>
      <c r="F121" s="88"/>
      <c r="H121" s="88"/>
    </row>
    <row r="122" spans="1:8" ht="23.25" customHeight="1">
      <c r="A122" s="271" t="s">
        <v>35</v>
      </c>
      <c r="B122" s="271" t="s">
        <v>36</v>
      </c>
      <c r="C122" s="356" t="s">
        <v>21</v>
      </c>
      <c r="D122" s="356" t="s">
        <v>31</v>
      </c>
      <c r="E122" s="357" t="s">
        <v>32</v>
      </c>
      <c r="H122" s="91"/>
    </row>
    <row r="123" spans="1:5" ht="23.25" customHeight="1">
      <c r="A123" s="319" t="s">
        <v>27</v>
      </c>
      <c r="B123" s="320"/>
      <c r="C123" s="384"/>
      <c r="D123" s="376"/>
      <c r="E123" s="385"/>
    </row>
    <row r="124" spans="1:5" ht="23.25" customHeight="1">
      <c r="A124" s="321" t="s">
        <v>28</v>
      </c>
      <c r="B124" s="160" t="s">
        <v>192</v>
      </c>
      <c r="C124" s="364"/>
      <c r="D124" s="362"/>
      <c r="E124" s="363"/>
    </row>
    <row r="125" spans="1:8" s="66" customFormat="1" ht="23.25" customHeight="1">
      <c r="A125" s="238" t="s">
        <v>206</v>
      </c>
      <c r="B125" s="258">
        <v>431002</v>
      </c>
      <c r="C125" s="370">
        <v>8000000</v>
      </c>
      <c r="D125" s="370">
        <f>มาตรฐาน3!H62</f>
        <v>751645</v>
      </c>
      <c r="E125" s="363">
        <f>E48+D125</f>
        <v>751645</v>
      </c>
      <c r="F125" s="88"/>
      <c r="H125" s="386"/>
    </row>
    <row r="126" spans="1:8" s="66" customFormat="1" ht="23.25" customHeight="1">
      <c r="A126" s="314" t="s">
        <v>611</v>
      </c>
      <c r="B126" s="285"/>
      <c r="C126" s="373"/>
      <c r="D126" s="367"/>
      <c r="E126" s="360">
        <f>E49</f>
        <v>1043190</v>
      </c>
      <c r="F126" s="88"/>
      <c r="H126" s="386"/>
    </row>
    <row r="127" spans="1:8" ht="23.25" customHeight="1">
      <c r="A127" s="67" t="s">
        <v>102</v>
      </c>
      <c r="B127" s="311"/>
      <c r="C127" s="368">
        <f>SUM(C125)</f>
        <v>8000000</v>
      </c>
      <c r="D127" s="356">
        <f>SUM(D125:D126)</f>
        <v>751645</v>
      </c>
      <c r="E127" s="357">
        <f>SUM(E125:E126)</f>
        <v>1794835</v>
      </c>
      <c r="F127" s="91"/>
      <c r="H127" s="91"/>
    </row>
    <row r="128" spans="1:5" ht="23.25" customHeight="1">
      <c r="A128" s="307" t="s">
        <v>29</v>
      </c>
      <c r="B128" s="320"/>
      <c r="C128" s="384"/>
      <c r="D128" s="376"/>
      <c r="E128" s="360"/>
    </row>
    <row r="129" spans="1:5" ht="23.25" customHeight="1">
      <c r="A129" s="308" t="s">
        <v>17</v>
      </c>
      <c r="B129" s="160"/>
      <c r="C129" s="364"/>
      <c r="D129" s="362"/>
      <c r="E129" s="363"/>
    </row>
    <row r="130" spans="1:5" ht="23.25" customHeight="1">
      <c r="A130" s="309" t="s">
        <v>237</v>
      </c>
      <c r="B130" s="160"/>
      <c r="C130" s="371">
        <v>0</v>
      </c>
      <c r="D130" s="364">
        <f>มาตรฐาน3!H63</f>
        <v>312930</v>
      </c>
      <c r="E130" s="363">
        <v>312930</v>
      </c>
    </row>
    <row r="131" spans="1:5" ht="23.25" customHeight="1">
      <c r="A131" s="238" t="s">
        <v>238</v>
      </c>
      <c r="B131" s="160"/>
      <c r="C131" s="371">
        <v>0</v>
      </c>
      <c r="D131" s="364">
        <f>มาตรฐาน3!H64</f>
        <v>65400</v>
      </c>
      <c r="E131" s="363">
        <v>65400</v>
      </c>
    </row>
    <row r="132" spans="1:5" ht="23.25" customHeight="1">
      <c r="A132" s="240" t="s">
        <v>239</v>
      </c>
      <c r="B132" s="313"/>
      <c r="C132" s="372">
        <v>0</v>
      </c>
      <c r="D132" s="387">
        <f>มาตรฐาน3!H65</f>
        <v>3270</v>
      </c>
      <c r="E132" s="363">
        <v>3270</v>
      </c>
    </row>
    <row r="133" spans="1:7" s="66" customFormat="1" ht="23.25" customHeight="1">
      <c r="A133" s="240" t="s">
        <v>542</v>
      </c>
      <c r="B133" s="313"/>
      <c r="C133" s="371"/>
      <c r="D133" s="374">
        <f>มาตรฐาน3!H66</f>
        <v>78200</v>
      </c>
      <c r="E133" s="363">
        <v>78200</v>
      </c>
      <c r="G133" s="88"/>
    </row>
    <row r="134" spans="1:5" s="66" customFormat="1" ht="23.25" customHeight="1">
      <c r="A134" s="240" t="s">
        <v>445</v>
      </c>
      <c r="B134" s="565"/>
      <c r="C134" s="563"/>
      <c r="D134" s="547">
        <v>0</v>
      </c>
      <c r="E134" s="363">
        <f>E56</f>
        <v>37500</v>
      </c>
    </row>
    <row r="135" spans="1:5" s="66" customFormat="1" ht="23.25" customHeight="1">
      <c r="A135" s="440" t="s">
        <v>250</v>
      </c>
      <c r="B135" s="565"/>
      <c r="C135" s="563"/>
      <c r="D135" s="79">
        <v>1530000</v>
      </c>
      <c r="E135" s="104">
        <v>1530000</v>
      </c>
    </row>
    <row r="136" spans="1:5" s="66" customFormat="1" ht="23.25" customHeight="1">
      <c r="A136" s="608" t="s">
        <v>361</v>
      </c>
      <c r="B136" s="523"/>
      <c r="C136" s="524"/>
      <c r="D136" s="599">
        <v>343500</v>
      </c>
      <c r="E136" s="599">
        <v>343500</v>
      </c>
    </row>
    <row r="137" spans="1:5" s="66" customFormat="1" ht="23.25" customHeight="1" thickBot="1">
      <c r="A137" s="322" t="s">
        <v>102</v>
      </c>
      <c r="B137" s="323"/>
      <c r="C137" s="388">
        <v>0</v>
      </c>
      <c r="D137" s="389">
        <f>SUM(D130:D136)</f>
        <v>2333300</v>
      </c>
      <c r="E137" s="390">
        <f>SUM(E130:E136)</f>
        <v>2370800</v>
      </c>
    </row>
    <row r="138" spans="1:5" ht="22.5" thickBot="1" thickTop="1">
      <c r="A138" s="324" t="s">
        <v>11</v>
      </c>
      <c r="B138" s="325"/>
      <c r="C138" s="391">
        <f>C86+C92+C96+C105+C116+C127+C130</f>
        <v>22600000</v>
      </c>
      <c r="D138" s="392">
        <f>D86+D92+D96+D105+D116+D127+D137</f>
        <v>4330895.7</v>
      </c>
      <c r="E138" s="393">
        <f>E86+E92+E96+E105+E116+E127+E137</f>
        <v>6426952.13</v>
      </c>
    </row>
    <row r="139" spans="1:5" ht="21.75" thickTop="1">
      <c r="A139" s="317"/>
      <c r="B139" s="326"/>
      <c r="C139" s="382"/>
      <c r="D139" s="382"/>
      <c r="E139" s="383"/>
    </row>
    <row r="157" spans="1:5" ht="20.25" customHeight="1">
      <c r="A157" s="723" t="s">
        <v>19</v>
      </c>
      <c r="B157" s="723"/>
      <c r="C157" s="723"/>
      <c r="D157" s="723"/>
      <c r="E157" s="723"/>
    </row>
    <row r="158" spans="1:7" ht="20.25" customHeight="1">
      <c r="A158" s="723" t="s">
        <v>20</v>
      </c>
      <c r="B158" s="723"/>
      <c r="C158" s="723"/>
      <c r="D158" s="723"/>
      <c r="E158" s="723"/>
      <c r="G158" s="91"/>
    </row>
    <row r="159" spans="1:5" ht="21">
      <c r="A159" s="724" t="s">
        <v>612</v>
      </c>
      <c r="B159" s="724"/>
      <c r="C159" s="724"/>
      <c r="D159" s="724"/>
      <c r="E159" s="724"/>
    </row>
    <row r="160" spans="1:5" ht="23.25" customHeight="1">
      <c r="A160" s="271" t="s">
        <v>35</v>
      </c>
      <c r="B160" s="271" t="s">
        <v>36</v>
      </c>
      <c r="C160" s="356" t="s">
        <v>21</v>
      </c>
      <c r="D160" s="356" t="s">
        <v>31</v>
      </c>
      <c r="E160" s="357" t="s">
        <v>32</v>
      </c>
    </row>
    <row r="161" spans="1:5" ht="19.5" customHeight="1">
      <c r="A161" s="543" t="s">
        <v>22</v>
      </c>
      <c r="B161" s="285"/>
      <c r="C161" s="358"/>
      <c r="D161" s="359"/>
      <c r="E161" s="360"/>
    </row>
    <row r="162" spans="1:5" ht="19.5" customHeight="1">
      <c r="A162" s="308" t="s">
        <v>12</v>
      </c>
      <c r="B162" s="97">
        <v>411000</v>
      </c>
      <c r="C162" s="361"/>
      <c r="D162" s="362"/>
      <c r="E162" s="363"/>
    </row>
    <row r="163" spans="1:5" ht="23.25" customHeight="1">
      <c r="A163" s="309" t="s">
        <v>23</v>
      </c>
      <c r="B163" s="77">
        <v>411001</v>
      </c>
      <c r="C163" s="364">
        <v>21928</v>
      </c>
      <c r="D163" s="365">
        <v>0</v>
      </c>
      <c r="E163" s="363">
        <f>E83</f>
        <v>0</v>
      </c>
    </row>
    <row r="164" spans="1:5" ht="23.25" customHeight="1">
      <c r="A164" s="309" t="s">
        <v>24</v>
      </c>
      <c r="B164" s="77">
        <v>411002</v>
      </c>
      <c r="C164" s="364">
        <v>44337</v>
      </c>
      <c r="D164" s="365">
        <v>0</v>
      </c>
      <c r="E164" s="363">
        <f>E84</f>
        <v>0</v>
      </c>
    </row>
    <row r="165" spans="1:5" ht="21" customHeight="1">
      <c r="A165" s="310" t="s">
        <v>25</v>
      </c>
      <c r="B165" s="255">
        <v>411003</v>
      </c>
      <c r="C165" s="366">
        <v>7752</v>
      </c>
      <c r="D165" s="367">
        <v>0</v>
      </c>
      <c r="E165" s="363">
        <f>E85</f>
        <v>0</v>
      </c>
    </row>
    <row r="166" spans="1:5" s="66" customFormat="1" ht="21" customHeight="1">
      <c r="A166" s="67" t="s">
        <v>102</v>
      </c>
      <c r="B166" s="311"/>
      <c r="C166" s="368">
        <f>SUM(C163:C165)</f>
        <v>74017</v>
      </c>
      <c r="D166" s="369">
        <f>SUM(D163:D165)</f>
        <v>0</v>
      </c>
      <c r="E166" s="357">
        <f>SUM(E163:E165)</f>
        <v>0</v>
      </c>
    </row>
    <row r="167" spans="1:5" ht="21" customHeight="1">
      <c r="A167" s="307" t="s">
        <v>13</v>
      </c>
      <c r="B167" s="90">
        <v>412000</v>
      </c>
      <c r="C167" s="366"/>
      <c r="D167" s="359"/>
      <c r="E167" s="360"/>
    </row>
    <row r="168" spans="1:5" ht="23.25" customHeight="1">
      <c r="A168" s="95" t="s">
        <v>467</v>
      </c>
      <c r="B168" s="256">
        <v>412102</v>
      </c>
      <c r="C168" s="364">
        <v>100</v>
      </c>
      <c r="D168" s="364">
        <v>0</v>
      </c>
      <c r="E168" s="363">
        <f>E90</f>
        <v>0</v>
      </c>
    </row>
    <row r="169" spans="1:5" ht="23.25" customHeight="1">
      <c r="A169" s="238" t="s">
        <v>468</v>
      </c>
      <c r="B169" s="256">
        <v>412106</v>
      </c>
      <c r="C169" s="371">
        <v>220</v>
      </c>
      <c r="D169" s="370">
        <v>0</v>
      </c>
      <c r="E169" s="363">
        <v>0</v>
      </c>
    </row>
    <row r="170" spans="1:5" ht="23.25" customHeight="1">
      <c r="A170" s="238" t="s">
        <v>469</v>
      </c>
      <c r="B170" s="77">
        <v>412399</v>
      </c>
      <c r="C170" s="372">
        <v>22560</v>
      </c>
      <c r="D170" s="370"/>
      <c r="E170" s="363"/>
    </row>
    <row r="171" spans="1:5" s="66" customFormat="1" ht="18.75" customHeight="1">
      <c r="A171" s="239" t="s">
        <v>541</v>
      </c>
      <c r="C171" s="542"/>
      <c r="D171" s="364">
        <v>0</v>
      </c>
      <c r="E171" s="363">
        <v>19.4</v>
      </c>
    </row>
    <row r="172" spans="1:5" ht="23.25" customHeight="1">
      <c r="A172" s="67" t="s">
        <v>102</v>
      </c>
      <c r="B172" s="311"/>
      <c r="C172" s="368">
        <f>SUM(C167:C170)</f>
        <v>22880</v>
      </c>
      <c r="D172" s="369">
        <f>SUM(D169:D171)</f>
        <v>0</v>
      </c>
      <c r="E172" s="357">
        <f>SUM(E168:E171)</f>
        <v>19.4</v>
      </c>
    </row>
    <row r="173" spans="1:5" ht="23.25" customHeight="1">
      <c r="A173" s="312" t="s">
        <v>15</v>
      </c>
      <c r="B173" s="313" t="s">
        <v>189</v>
      </c>
      <c r="C173" s="541"/>
      <c r="D173" s="367"/>
      <c r="E173" s="360"/>
    </row>
    <row r="174" spans="1:5" ht="23.25" customHeight="1">
      <c r="A174" s="314" t="s">
        <v>195</v>
      </c>
      <c r="B174" s="77">
        <v>413002</v>
      </c>
      <c r="C174" s="364">
        <v>15600</v>
      </c>
      <c r="D174" s="370">
        <f>มาตรฐาน3!H96</f>
        <v>1600</v>
      </c>
      <c r="E174" s="363">
        <f>E94+D174</f>
        <v>3300</v>
      </c>
    </row>
    <row r="175" spans="1:5" s="66" customFormat="1" ht="22.5" customHeight="1">
      <c r="A175" s="314" t="s">
        <v>196</v>
      </c>
      <c r="B175" s="77">
        <v>413003</v>
      </c>
      <c r="C175" s="366">
        <v>108648</v>
      </c>
      <c r="D175" s="367">
        <f>มาตรฐาน3!H97</f>
        <v>19135.76</v>
      </c>
      <c r="E175" s="360">
        <f>15834.75+D175</f>
        <v>34970.509999999995</v>
      </c>
    </row>
    <row r="176" spans="1:5" ht="20.25" customHeight="1">
      <c r="A176" s="67" t="s">
        <v>102</v>
      </c>
      <c r="B176" s="311"/>
      <c r="C176" s="368">
        <f>SUM(C174:C175)</f>
        <v>124248</v>
      </c>
      <c r="D176" s="356">
        <f>SUM(D174:D175)</f>
        <v>20735.76</v>
      </c>
      <c r="E176" s="357">
        <f>SUM(E174:E175)</f>
        <v>38270.509999999995</v>
      </c>
    </row>
    <row r="177" spans="1:5" ht="19.5" customHeight="1">
      <c r="A177" s="544" t="s">
        <v>16</v>
      </c>
      <c r="B177" s="313" t="s">
        <v>190</v>
      </c>
      <c r="C177" s="366"/>
      <c r="D177" s="374"/>
      <c r="E177" s="360"/>
    </row>
    <row r="178" spans="1:5" ht="23.25" customHeight="1">
      <c r="A178" s="309" t="s">
        <v>197</v>
      </c>
      <c r="B178" s="77">
        <v>415004</v>
      </c>
      <c r="C178" s="364">
        <v>50000</v>
      </c>
      <c r="D178" s="365">
        <f>มาตรฐาน3!H177</f>
        <v>1090</v>
      </c>
      <c r="E178" s="363">
        <f aca="true" t="shared" si="3" ref="E178:E184">E98</f>
        <v>0</v>
      </c>
    </row>
    <row r="179" spans="1:5" ht="21" customHeight="1">
      <c r="A179" s="309" t="s">
        <v>470</v>
      </c>
      <c r="B179" s="255"/>
      <c r="C179" s="364">
        <v>1000</v>
      </c>
      <c r="D179" s="370"/>
      <c r="E179" s="363">
        <f t="shared" si="3"/>
        <v>0</v>
      </c>
    </row>
    <row r="180" spans="1:5" ht="21" customHeight="1">
      <c r="A180" s="309" t="s">
        <v>471</v>
      </c>
      <c r="B180" s="255"/>
      <c r="C180" s="364">
        <v>1000</v>
      </c>
      <c r="D180" s="370"/>
      <c r="E180" s="363">
        <f t="shared" si="3"/>
        <v>0</v>
      </c>
    </row>
    <row r="181" spans="1:5" ht="20.25" customHeight="1">
      <c r="A181" s="238" t="s">
        <v>472</v>
      </c>
      <c r="B181" s="255"/>
      <c r="C181" s="366">
        <v>2000</v>
      </c>
      <c r="D181" s="370"/>
      <c r="E181" s="363">
        <f t="shared" si="3"/>
        <v>0</v>
      </c>
    </row>
    <row r="182" spans="1:5" ht="20.25" customHeight="1">
      <c r="A182" s="309" t="s">
        <v>473</v>
      </c>
      <c r="B182" s="255"/>
      <c r="C182" s="364">
        <v>500</v>
      </c>
      <c r="D182" s="367"/>
      <c r="E182" s="363">
        <f t="shared" si="3"/>
        <v>0</v>
      </c>
    </row>
    <row r="183" spans="1:5" ht="21.75" customHeight="1">
      <c r="A183" s="309" t="s">
        <v>474</v>
      </c>
      <c r="B183" s="255"/>
      <c r="C183" s="364">
        <v>5000</v>
      </c>
      <c r="D183" s="370"/>
      <c r="E183" s="363">
        <f t="shared" si="3"/>
        <v>0</v>
      </c>
    </row>
    <row r="184" spans="1:5" s="66" customFormat="1" ht="23.25" customHeight="1">
      <c r="A184" s="310" t="s">
        <v>475</v>
      </c>
      <c r="B184" s="255">
        <v>415999</v>
      </c>
      <c r="C184" s="366">
        <v>1667</v>
      </c>
      <c r="D184" s="375">
        <v>0</v>
      </c>
      <c r="E184" s="363">
        <f t="shared" si="3"/>
        <v>0</v>
      </c>
    </row>
    <row r="185" spans="1:5" ht="21" customHeight="1">
      <c r="A185" s="67" t="s">
        <v>102</v>
      </c>
      <c r="B185" s="311"/>
      <c r="C185" s="368">
        <f>SUM(C178:C184)</f>
        <v>61167</v>
      </c>
      <c r="D185" s="369">
        <f>SUM(D178:D184)</f>
        <v>1090</v>
      </c>
      <c r="E185" s="357">
        <f>SUM(E178:E184)</f>
        <v>0</v>
      </c>
    </row>
    <row r="186" spans="1:5" ht="21" customHeight="1">
      <c r="A186" s="312" t="s">
        <v>14</v>
      </c>
      <c r="B186" s="313" t="s">
        <v>191</v>
      </c>
      <c r="C186" s="366"/>
      <c r="D186" s="376"/>
      <c r="E186" s="360"/>
    </row>
    <row r="187" spans="1:5" ht="23.25" customHeight="1">
      <c r="A187" s="309" t="s">
        <v>198</v>
      </c>
      <c r="B187" s="256">
        <v>421002</v>
      </c>
      <c r="C187" s="364">
        <v>9088944</v>
      </c>
      <c r="D187" s="364">
        <f>มาตรฐาน3!H83</f>
        <v>0</v>
      </c>
      <c r="E187" s="363">
        <f>E107</f>
        <v>1204949.6400000001</v>
      </c>
    </row>
    <row r="188" spans="1:5" ht="21.75" customHeight="1">
      <c r="A188" s="309" t="s">
        <v>199</v>
      </c>
      <c r="B188" s="256">
        <v>421004</v>
      </c>
      <c r="C188" s="377">
        <v>1886308</v>
      </c>
      <c r="D188" s="364">
        <f>มาตรฐาน3!H84</f>
        <v>141169.72</v>
      </c>
      <c r="E188" s="363">
        <f>E108+D188</f>
        <v>478906.07999999996</v>
      </c>
    </row>
    <row r="189" spans="1:5" ht="23.25" customHeight="1">
      <c r="A189" s="309" t="s">
        <v>200</v>
      </c>
      <c r="B189" s="256">
        <v>421005</v>
      </c>
      <c r="C189" s="377">
        <v>37981</v>
      </c>
      <c r="D189" s="364">
        <f>มาตรฐาน3!H85</f>
        <v>0</v>
      </c>
      <c r="E189" s="363">
        <f>E109</f>
        <v>0</v>
      </c>
    </row>
    <row r="190" spans="1:5" ht="19.5" customHeight="1">
      <c r="A190" s="309" t="s">
        <v>201</v>
      </c>
      <c r="B190" s="256">
        <v>421006</v>
      </c>
      <c r="C190" s="364">
        <v>872739</v>
      </c>
      <c r="D190" s="364">
        <f>มาตรฐาน3!H86</f>
        <v>72230.15</v>
      </c>
      <c r="E190" s="363">
        <f>E110+D190</f>
        <v>296690.82</v>
      </c>
    </row>
    <row r="191" spans="1:5" ht="19.5" customHeight="1">
      <c r="A191" s="238" t="s">
        <v>202</v>
      </c>
      <c r="B191" s="256">
        <v>421007</v>
      </c>
      <c r="C191" s="364">
        <v>1907922</v>
      </c>
      <c r="D191" s="364">
        <f>มาตรฐาน3!H87</f>
        <v>86306.67</v>
      </c>
      <c r="E191" s="363">
        <f>E111+D191</f>
        <v>428971.66</v>
      </c>
    </row>
    <row r="192" spans="1:5" ht="21" customHeight="1">
      <c r="A192" s="309" t="s">
        <v>203</v>
      </c>
      <c r="B192" s="256">
        <v>421012</v>
      </c>
      <c r="C192" s="364">
        <v>30496</v>
      </c>
      <c r="D192" s="364">
        <f>มาตรฐาน3!H88</f>
        <v>0</v>
      </c>
      <c r="E192" s="363">
        <f>E112</f>
        <v>0</v>
      </c>
    </row>
    <row r="193" spans="1:5" ht="21">
      <c r="A193" s="309" t="s">
        <v>204</v>
      </c>
      <c r="B193" s="256">
        <v>421013</v>
      </c>
      <c r="C193" s="364">
        <v>78589</v>
      </c>
      <c r="D193" s="364">
        <f>มาตรฐาน3!H89</f>
        <v>0</v>
      </c>
      <c r="E193" s="363">
        <f>E113</f>
        <v>17334.78</v>
      </c>
    </row>
    <row r="194" spans="1:5" ht="21">
      <c r="A194" s="529" t="s">
        <v>205</v>
      </c>
      <c r="B194" s="256">
        <v>421015</v>
      </c>
      <c r="C194" s="364">
        <v>360432</v>
      </c>
      <c r="D194" s="430">
        <f>มาตรฐาน3!H90</f>
        <v>4917</v>
      </c>
      <c r="E194" s="363">
        <f>E114+D194</f>
        <v>67609</v>
      </c>
    </row>
    <row r="195" spans="1:8" s="66" customFormat="1" ht="19.5" customHeight="1">
      <c r="A195" s="545" t="s">
        <v>476</v>
      </c>
      <c r="B195" s="546"/>
      <c r="C195" s="547">
        <v>54277</v>
      </c>
      <c r="D195" s="548"/>
      <c r="E195" s="363">
        <f>E115</f>
        <v>53924.54</v>
      </c>
      <c r="F195" s="88"/>
      <c r="H195" s="88"/>
    </row>
    <row r="196" spans="1:8" s="66" customFormat="1" ht="23.25" customHeight="1">
      <c r="A196" s="67" t="s">
        <v>102</v>
      </c>
      <c r="B196" s="311"/>
      <c r="C196" s="368">
        <f>SUM(C187:C195)</f>
        <v>14317688</v>
      </c>
      <c r="D196" s="549">
        <f>SUM(D187:D195)</f>
        <v>304623.54</v>
      </c>
      <c r="E196" s="357">
        <f>SUM(E187:E195)</f>
        <v>2548386.52</v>
      </c>
      <c r="F196" s="88"/>
      <c r="H196" s="88"/>
    </row>
    <row r="197" spans="1:8" s="66" customFormat="1" ht="23.25" customHeight="1">
      <c r="A197" s="315"/>
      <c r="B197" s="316"/>
      <c r="C197" s="378"/>
      <c r="D197" s="379"/>
      <c r="E197" s="380"/>
      <c r="F197" s="88"/>
      <c r="H197" s="88"/>
    </row>
    <row r="198" spans="1:8" s="66" customFormat="1" ht="23.25" customHeight="1">
      <c r="A198" s="317"/>
      <c r="B198" s="318"/>
      <c r="C198" s="381"/>
      <c r="D198" s="382"/>
      <c r="E198" s="383"/>
      <c r="F198" s="88"/>
      <c r="H198" s="88"/>
    </row>
    <row r="199" spans="1:8" s="66" customFormat="1" ht="23.25" customHeight="1">
      <c r="A199" s="695" t="s">
        <v>19</v>
      </c>
      <c r="B199" s="695"/>
      <c r="C199" s="695"/>
      <c r="D199" s="695"/>
      <c r="E199" s="695"/>
      <c r="F199" s="88"/>
      <c r="H199" s="88"/>
    </row>
    <row r="200" spans="1:8" s="66" customFormat="1" ht="23.25" customHeight="1">
      <c r="A200" s="695" t="s">
        <v>20</v>
      </c>
      <c r="B200" s="695"/>
      <c r="C200" s="695"/>
      <c r="D200" s="695"/>
      <c r="E200" s="695"/>
      <c r="F200" s="88"/>
      <c r="H200" s="88"/>
    </row>
    <row r="201" spans="1:8" s="66" customFormat="1" ht="23.25" customHeight="1">
      <c r="A201" s="725" t="str">
        <f>A159</f>
        <v> วันที่  31 ธันวาคม  2557</v>
      </c>
      <c r="B201" s="725"/>
      <c r="C201" s="725"/>
      <c r="D201" s="725"/>
      <c r="E201" s="725"/>
      <c r="F201" s="88"/>
      <c r="H201" s="88"/>
    </row>
    <row r="202" spans="1:8" ht="23.25" customHeight="1">
      <c r="A202" s="271" t="s">
        <v>35</v>
      </c>
      <c r="B202" s="271" t="s">
        <v>36</v>
      </c>
      <c r="C202" s="356" t="s">
        <v>21</v>
      </c>
      <c r="D202" s="356" t="s">
        <v>31</v>
      </c>
      <c r="E202" s="357" t="s">
        <v>32</v>
      </c>
      <c r="H202" s="91"/>
    </row>
    <row r="203" spans="1:5" ht="23.25" customHeight="1">
      <c r="A203" s="319" t="s">
        <v>27</v>
      </c>
      <c r="B203" s="320"/>
      <c r="C203" s="384"/>
      <c r="D203" s="376"/>
      <c r="E203" s="385"/>
    </row>
    <row r="204" spans="1:5" ht="23.25" customHeight="1">
      <c r="A204" s="321" t="s">
        <v>28</v>
      </c>
      <c r="B204" s="160" t="s">
        <v>192</v>
      </c>
      <c r="C204" s="364"/>
      <c r="D204" s="362"/>
      <c r="E204" s="363"/>
    </row>
    <row r="205" spans="1:8" s="66" customFormat="1" ht="23.25" customHeight="1">
      <c r="A205" s="238" t="s">
        <v>206</v>
      </c>
      <c r="B205" s="258">
        <v>431002</v>
      </c>
      <c r="C205" s="370">
        <v>8000000</v>
      </c>
      <c r="D205" s="370">
        <v>0</v>
      </c>
      <c r="E205" s="363">
        <f>E125+D205</f>
        <v>751645</v>
      </c>
      <c r="F205" s="88"/>
      <c r="H205" s="386"/>
    </row>
    <row r="206" spans="1:8" s="66" customFormat="1" ht="23.25" customHeight="1">
      <c r="A206" s="314" t="s">
        <v>618</v>
      </c>
      <c r="B206" s="285"/>
      <c r="C206" s="373"/>
      <c r="D206" s="367">
        <v>0</v>
      </c>
      <c r="E206" s="360">
        <v>1043190</v>
      </c>
      <c r="F206" s="88"/>
      <c r="H206" s="386"/>
    </row>
    <row r="207" spans="1:8" s="66" customFormat="1" ht="23.25" customHeight="1">
      <c r="A207" s="613" t="s">
        <v>689</v>
      </c>
      <c r="B207" s="285"/>
      <c r="C207" s="373"/>
      <c r="D207" s="367">
        <v>2485620</v>
      </c>
      <c r="E207" s="360">
        <v>2485620</v>
      </c>
      <c r="F207" s="88"/>
      <c r="H207" s="386"/>
    </row>
    <row r="208" spans="1:8" ht="23.25" customHeight="1">
      <c r="A208" s="67" t="s">
        <v>102</v>
      </c>
      <c r="B208" s="311"/>
      <c r="C208" s="368">
        <f>SUM(C205)</f>
        <v>8000000</v>
      </c>
      <c r="D208" s="356">
        <f>SUM(D205:D207)</f>
        <v>2485620</v>
      </c>
      <c r="E208" s="357">
        <f>SUM(E205:E207)</f>
        <v>4280455</v>
      </c>
      <c r="F208" s="91"/>
      <c r="H208" s="91"/>
    </row>
    <row r="209" spans="1:5" ht="23.25" customHeight="1">
      <c r="A209" s="307" t="s">
        <v>29</v>
      </c>
      <c r="B209" s="320"/>
      <c r="C209" s="384"/>
      <c r="D209" s="376"/>
      <c r="E209" s="360"/>
    </row>
    <row r="210" spans="1:5" ht="23.25" customHeight="1">
      <c r="A210" s="308" t="s">
        <v>17</v>
      </c>
      <c r="B210" s="160"/>
      <c r="C210" s="364"/>
      <c r="D210" s="362"/>
      <c r="E210" s="363"/>
    </row>
    <row r="211" spans="1:5" ht="23.25" customHeight="1">
      <c r="A211" s="309" t="s">
        <v>237</v>
      </c>
      <c r="B211" s="160"/>
      <c r="C211" s="371">
        <v>0</v>
      </c>
      <c r="D211" s="364">
        <v>0</v>
      </c>
      <c r="E211" s="363">
        <f>E130</f>
        <v>312930</v>
      </c>
    </row>
    <row r="212" spans="1:5" ht="23.25" customHeight="1">
      <c r="A212" s="238" t="s">
        <v>238</v>
      </c>
      <c r="B212" s="160"/>
      <c r="C212" s="371">
        <v>0</v>
      </c>
      <c r="D212" s="364">
        <f>มาตรฐาน3!H143</f>
        <v>0</v>
      </c>
      <c r="E212" s="363">
        <f>E131</f>
        <v>65400</v>
      </c>
    </row>
    <row r="213" spans="1:5" ht="23.25" customHeight="1">
      <c r="A213" s="240" t="s">
        <v>239</v>
      </c>
      <c r="B213" s="313"/>
      <c r="C213" s="372">
        <v>0</v>
      </c>
      <c r="D213" s="387">
        <f>มาตรฐาน3!H144</f>
        <v>0</v>
      </c>
      <c r="E213" s="363">
        <f>E132</f>
        <v>3270</v>
      </c>
    </row>
    <row r="214" spans="1:7" s="66" customFormat="1" ht="23.25" customHeight="1">
      <c r="A214" s="240" t="s">
        <v>542</v>
      </c>
      <c r="B214" s="313"/>
      <c r="C214" s="371"/>
      <c r="D214" s="374">
        <f>มาตรฐาน3!H145</f>
        <v>0</v>
      </c>
      <c r="E214" s="363">
        <f>E133</f>
        <v>78200</v>
      </c>
      <c r="G214" s="88"/>
    </row>
    <row r="215" spans="1:5" s="66" customFormat="1" ht="23.25" customHeight="1">
      <c r="A215" s="240" t="s">
        <v>445</v>
      </c>
      <c r="B215" s="160"/>
      <c r="C215" s="371"/>
      <c r="D215" s="547">
        <v>0</v>
      </c>
      <c r="E215" s="363">
        <f>E134</f>
        <v>37500</v>
      </c>
    </row>
    <row r="216" spans="1:5" s="66" customFormat="1" ht="23.25" customHeight="1">
      <c r="A216" s="440" t="s">
        <v>250</v>
      </c>
      <c r="B216" s="615"/>
      <c r="C216" s="372"/>
      <c r="D216" s="79">
        <v>508400</v>
      </c>
      <c r="E216" s="104">
        <f>1530000+D216</f>
        <v>2038400</v>
      </c>
    </row>
    <row r="217" spans="1:5" s="66" customFormat="1" ht="23.25" customHeight="1">
      <c r="A217" s="608" t="s">
        <v>361</v>
      </c>
      <c r="B217" s="523"/>
      <c r="C217" s="524"/>
      <c r="D217" s="79">
        <v>389300</v>
      </c>
      <c r="E217" s="599">
        <f>343500+D217</f>
        <v>732800</v>
      </c>
    </row>
    <row r="218" spans="1:9" s="66" customFormat="1" ht="23.25" customHeight="1" thickBot="1">
      <c r="A218" s="412" t="s">
        <v>102</v>
      </c>
      <c r="B218" s="564"/>
      <c r="C218" s="388">
        <v>0</v>
      </c>
      <c r="D218" s="389">
        <f>SUM(D211:D217)</f>
        <v>897700</v>
      </c>
      <c r="E218" s="390">
        <f>SUM(E211:E217)</f>
        <v>3268500</v>
      </c>
      <c r="I218" s="619"/>
    </row>
    <row r="219" spans="1:5" ht="22.5" thickBot="1" thickTop="1">
      <c r="A219" s="324" t="s">
        <v>11</v>
      </c>
      <c r="B219" s="325"/>
      <c r="C219" s="391">
        <f>C166+C172+C176+C185+C196+C208+C211</f>
        <v>22600000</v>
      </c>
      <c r="D219" s="392">
        <f>D166+D172+D176+D185+D196+D208+D218</f>
        <v>3709769.3</v>
      </c>
      <c r="E219" s="393">
        <f>E166+E172+E176+E185+E196+E208+E218</f>
        <v>10135631.43</v>
      </c>
    </row>
    <row r="220" ht="21.75" thickTop="1"/>
    <row r="223" ht="21">
      <c r="D223" s="618"/>
    </row>
    <row r="233" spans="1:5" ht="20.25" customHeight="1">
      <c r="A233" s="723" t="s">
        <v>19</v>
      </c>
      <c r="B233" s="723"/>
      <c r="C233" s="723"/>
      <c r="D233" s="723"/>
      <c r="E233" s="723"/>
    </row>
    <row r="234" spans="1:7" ht="20.25" customHeight="1">
      <c r="A234" s="723" t="s">
        <v>20</v>
      </c>
      <c r="B234" s="723"/>
      <c r="C234" s="723"/>
      <c r="D234" s="723"/>
      <c r="E234" s="723"/>
      <c r="G234" s="91"/>
    </row>
    <row r="235" spans="1:5" ht="21">
      <c r="A235" s="724" t="s">
        <v>687</v>
      </c>
      <c r="B235" s="724"/>
      <c r="C235" s="724"/>
      <c r="D235" s="724"/>
      <c r="E235" s="724"/>
    </row>
    <row r="236" spans="1:5" ht="23.25" customHeight="1">
      <c r="A236" s="271" t="s">
        <v>35</v>
      </c>
      <c r="B236" s="271" t="s">
        <v>36</v>
      </c>
      <c r="C236" s="356" t="s">
        <v>21</v>
      </c>
      <c r="D236" s="356" t="s">
        <v>31</v>
      </c>
      <c r="E236" s="357" t="s">
        <v>32</v>
      </c>
    </row>
    <row r="237" spans="1:5" ht="19.5" customHeight="1">
      <c r="A237" s="543" t="s">
        <v>22</v>
      </c>
      <c r="B237" s="285"/>
      <c r="C237" s="358"/>
      <c r="D237" s="359"/>
      <c r="E237" s="360"/>
    </row>
    <row r="238" spans="1:5" ht="19.5" customHeight="1">
      <c r="A238" s="308" t="s">
        <v>12</v>
      </c>
      <c r="B238" s="97">
        <v>411000</v>
      </c>
      <c r="C238" s="361"/>
      <c r="D238" s="362"/>
      <c r="E238" s="363"/>
    </row>
    <row r="239" spans="1:5" ht="23.25" customHeight="1">
      <c r="A239" s="309" t="s">
        <v>23</v>
      </c>
      <c r="B239" s="77">
        <v>411001</v>
      </c>
      <c r="C239" s="364">
        <v>21928</v>
      </c>
      <c r="D239" s="365">
        <f>มาตรฐาน3!H116</f>
        <v>10800</v>
      </c>
      <c r="E239" s="363">
        <v>10800</v>
      </c>
    </row>
    <row r="240" spans="1:5" ht="23.25" customHeight="1">
      <c r="A240" s="309" t="s">
        <v>24</v>
      </c>
      <c r="B240" s="77">
        <v>411002</v>
      </c>
      <c r="C240" s="364">
        <v>44337</v>
      </c>
      <c r="D240" s="365">
        <f>มาตรฐาน3!H117</f>
        <v>0</v>
      </c>
      <c r="E240" s="363">
        <f>E164</f>
        <v>0</v>
      </c>
    </row>
    <row r="241" spans="1:5" ht="21" customHeight="1">
      <c r="A241" s="310" t="s">
        <v>25</v>
      </c>
      <c r="B241" s="255">
        <v>411003</v>
      </c>
      <c r="C241" s="366">
        <v>7752</v>
      </c>
      <c r="D241" s="367">
        <f>มาตรฐาน3!H118</f>
        <v>3920</v>
      </c>
      <c r="E241" s="363">
        <v>3920</v>
      </c>
    </row>
    <row r="242" spans="1:5" s="66" customFormat="1" ht="21" customHeight="1">
      <c r="A242" s="67" t="s">
        <v>102</v>
      </c>
      <c r="B242" s="311"/>
      <c r="C242" s="368">
        <f>SUM(C239:C241)</f>
        <v>74017</v>
      </c>
      <c r="D242" s="369">
        <f>SUM(D239:D241)</f>
        <v>14720</v>
      </c>
      <c r="E242" s="357">
        <f>SUM(E239:E241)</f>
        <v>14720</v>
      </c>
    </row>
    <row r="243" spans="1:5" ht="21" customHeight="1">
      <c r="A243" s="307" t="s">
        <v>13</v>
      </c>
      <c r="B243" s="90">
        <v>412000</v>
      </c>
      <c r="C243" s="366"/>
      <c r="D243" s="359"/>
      <c r="E243" s="360"/>
    </row>
    <row r="244" spans="1:5" ht="23.25" customHeight="1">
      <c r="A244" s="95" t="s">
        <v>467</v>
      </c>
      <c r="B244" s="256">
        <v>412102</v>
      </c>
      <c r="C244" s="364">
        <v>100</v>
      </c>
      <c r="D244" s="364">
        <v>0</v>
      </c>
      <c r="E244" s="363">
        <f>E170</f>
        <v>0</v>
      </c>
    </row>
    <row r="245" spans="1:5" ht="23.25" customHeight="1">
      <c r="A245" s="238" t="s">
        <v>468</v>
      </c>
      <c r="B245" s="256">
        <v>412106</v>
      </c>
      <c r="C245" s="371">
        <v>220</v>
      </c>
      <c r="D245" s="370">
        <v>0</v>
      </c>
      <c r="E245" s="363">
        <v>0</v>
      </c>
    </row>
    <row r="246" spans="1:5" ht="23.25" customHeight="1">
      <c r="A246" s="238" t="s">
        <v>469</v>
      </c>
      <c r="B246" s="77">
        <v>412399</v>
      </c>
      <c r="C246" s="372">
        <v>22560</v>
      </c>
      <c r="D246" s="370">
        <f>มาตรฐาน3!H131</f>
        <v>14040</v>
      </c>
      <c r="E246" s="363">
        <v>14040</v>
      </c>
    </row>
    <row r="247" spans="1:5" s="66" customFormat="1" ht="18.75" customHeight="1">
      <c r="A247" s="239" t="s">
        <v>541</v>
      </c>
      <c r="C247" s="617"/>
      <c r="D247" s="364">
        <v>0</v>
      </c>
      <c r="E247" s="363">
        <v>19.4</v>
      </c>
    </row>
    <row r="248" spans="1:5" ht="23.25" customHeight="1">
      <c r="A248" s="67" t="s">
        <v>102</v>
      </c>
      <c r="B248" s="311"/>
      <c r="C248" s="368">
        <f>SUM(C243:C246)</f>
        <v>22880</v>
      </c>
      <c r="D248" s="369">
        <f>SUM(D245:D247)</f>
        <v>14040</v>
      </c>
      <c r="E248" s="357">
        <f>SUM(E244:E247)</f>
        <v>14059.4</v>
      </c>
    </row>
    <row r="249" spans="1:5" ht="23.25" customHeight="1">
      <c r="A249" s="312" t="s">
        <v>15</v>
      </c>
      <c r="B249" s="313" t="s">
        <v>189</v>
      </c>
      <c r="C249" s="541"/>
      <c r="D249" s="367"/>
      <c r="E249" s="360"/>
    </row>
    <row r="250" spans="1:5" ht="23.25" customHeight="1">
      <c r="A250" s="314" t="s">
        <v>195</v>
      </c>
      <c r="B250" s="77">
        <v>413002</v>
      </c>
      <c r="C250" s="364">
        <v>15600</v>
      </c>
      <c r="D250" s="370">
        <f>มาตรฐาน3!H132</f>
        <v>600</v>
      </c>
      <c r="E250" s="363">
        <f>E174+D250</f>
        <v>3900</v>
      </c>
    </row>
    <row r="251" spans="1:5" s="66" customFormat="1" ht="22.5" customHeight="1">
      <c r="A251" s="314" t="s">
        <v>196</v>
      </c>
      <c r="B251" s="77">
        <v>413003</v>
      </c>
      <c r="C251" s="366">
        <v>108648</v>
      </c>
      <c r="D251" s="367">
        <f>มาตรฐาน3!H175</f>
        <v>318030</v>
      </c>
      <c r="E251" s="360">
        <f>E175</f>
        <v>34970.509999999995</v>
      </c>
    </row>
    <row r="252" spans="1:5" ht="20.25" customHeight="1">
      <c r="A252" s="67" t="s">
        <v>102</v>
      </c>
      <c r="B252" s="311"/>
      <c r="C252" s="368">
        <f>SUM(C250:C251)</f>
        <v>124248</v>
      </c>
      <c r="D252" s="356">
        <f>SUM(D250:D251)</f>
        <v>318630</v>
      </c>
      <c r="E252" s="357">
        <f>SUM(E250:E251)</f>
        <v>38870.509999999995</v>
      </c>
    </row>
    <row r="253" spans="1:5" ht="19.5" customHeight="1">
      <c r="A253" s="544" t="s">
        <v>16</v>
      </c>
      <c r="B253" s="313" t="s">
        <v>190</v>
      </c>
      <c r="C253" s="366"/>
      <c r="D253" s="374"/>
      <c r="E253" s="360"/>
    </row>
    <row r="254" spans="1:5" ht="23.25" customHeight="1">
      <c r="A254" s="309" t="s">
        <v>197</v>
      </c>
      <c r="B254" s="77">
        <v>415004</v>
      </c>
      <c r="C254" s="364">
        <v>50000</v>
      </c>
      <c r="D254" s="365">
        <f>มาตรฐาน3!H256</f>
        <v>0</v>
      </c>
      <c r="E254" s="363">
        <f aca="true" t="shared" si="4" ref="E254:E259">E178</f>
        <v>0</v>
      </c>
    </row>
    <row r="255" spans="1:5" ht="21" customHeight="1">
      <c r="A255" s="309" t="s">
        <v>470</v>
      </c>
      <c r="B255" s="255"/>
      <c r="C255" s="364">
        <v>1000</v>
      </c>
      <c r="D255" s="370"/>
      <c r="E255" s="363">
        <f t="shared" si="4"/>
        <v>0</v>
      </c>
    </row>
    <row r="256" spans="1:5" ht="21" customHeight="1">
      <c r="A256" s="309" t="s">
        <v>471</v>
      </c>
      <c r="B256" s="255"/>
      <c r="C256" s="364">
        <v>1000</v>
      </c>
      <c r="D256" s="370"/>
      <c r="E256" s="363">
        <f t="shared" si="4"/>
        <v>0</v>
      </c>
    </row>
    <row r="257" spans="1:5" ht="20.25" customHeight="1">
      <c r="A257" s="238" t="s">
        <v>472</v>
      </c>
      <c r="B257" s="255"/>
      <c r="C257" s="366">
        <v>2000</v>
      </c>
      <c r="D257" s="370"/>
      <c r="E257" s="363">
        <f t="shared" si="4"/>
        <v>0</v>
      </c>
    </row>
    <row r="258" spans="1:5" ht="20.25" customHeight="1">
      <c r="A258" s="309" t="s">
        <v>473</v>
      </c>
      <c r="B258" s="255"/>
      <c r="C258" s="364">
        <v>500</v>
      </c>
      <c r="D258" s="367"/>
      <c r="E258" s="363">
        <f t="shared" si="4"/>
        <v>0</v>
      </c>
    </row>
    <row r="259" spans="1:5" ht="21.75" customHeight="1">
      <c r="A259" s="309" t="s">
        <v>474</v>
      </c>
      <c r="B259" s="255"/>
      <c r="C259" s="364">
        <v>5000</v>
      </c>
      <c r="D259" s="370"/>
      <c r="E259" s="363">
        <f t="shared" si="4"/>
        <v>0</v>
      </c>
    </row>
    <row r="260" spans="1:5" s="66" customFormat="1" ht="23.25" customHeight="1">
      <c r="A260" s="310" t="s">
        <v>475</v>
      </c>
      <c r="B260" s="255">
        <v>415999</v>
      </c>
      <c r="C260" s="366">
        <v>1667</v>
      </c>
      <c r="D260" s="375">
        <f>มาตรฐาน3!H136</f>
        <v>10</v>
      </c>
      <c r="E260" s="363">
        <v>10</v>
      </c>
    </row>
    <row r="261" spans="1:5" ht="21" customHeight="1">
      <c r="A261" s="67" t="s">
        <v>102</v>
      </c>
      <c r="B261" s="311"/>
      <c r="C261" s="368">
        <f>SUM(C254:C260)</f>
        <v>61167</v>
      </c>
      <c r="D261" s="369">
        <f>SUM(D254:D260)</f>
        <v>10</v>
      </c>
      <c r="E261" s="357">
        <f>SUM(E254:E260)</f>
        <v>10</v>
      </c>
    </row>
    <row r="262" spans="1:5" ht="21" customHeight="1">
      <c r="A262" s="312" t="s">
        <v>14</v>
      </c>
      <c r="B262" s="313" t="s">
        <v>191</v>
      </c>
      <c r="C262" s="366"/>
      <c r="D262" s="376"/>
      <c r="E262" s="360"/>
    </row>
    <row r="263" spans="1:5" ht="23.25" customHeight="1">
      <c r="A263" s="309" t="s">
        <v>198</v>
      </c>
      <c r="B263" s="256">
        <v>421002</v>
      </c>
      <c r="C263" s="364">
        <v>9088944</v>
      </c>
      <c r="D263" s="364">
        <f>มาตรฐาน3!H119</f>
        <v>627527.72</v>
      </c>
      <c r="E263" s="363">
        <f>E187+D263</f>
        <v>1832477.36</v>
      </c>
    </row>
    <row r="264" spans="1:5" ht="21.75" customHeight="1">
      <c r="A264" s="309" t="s">
        <v>199</v>
      </c>
      <c r="B264" s="256">
        <v>421004</v>
      </c>
      <c r="C264" s="377">
        <v>1886308</v>
      </c>
      <c r="D264" s="364">
        <f>มาตรฐาน3!H120</f>
        <v>157171.6</v>
      </c>
      <c r="E264" s="363">
        <f>E188+D264</f>
        <v>636077.6799999999</v>
      </c>
    </row>
    <row r="265" spans="1:5" ht="23.25" customHeight="1">
      <c r="A265" s="309" t="s">
        <v>200</v>
      </c>
      <c r="B265" s="256">
        <v>421005</v>
      </c>
      <c r="C265" s="377">
        <v>37981</v>
      </c>
      <c r="D265" s="364">
        <f>มาตรฐาน3!H121</f>
        <v>0</v>
      </c>
      <c r="E265" s="363">
        <f>E189</f>
        <v>0</v>
      </c>
    </row>
    <row r="266" spans="1:5" ht="19.5" customHeight="1">
      <c r="A266" s="309" t="s">
        <v>201</v>
      </c>
      <c r="B266" s="256">
        <v>421006</v>
      </c>
      <c r="C266" s="364">
        <v>872739</v>
      </c>
      <c r="D266" s="364">
        <f>มาตรฐาน3!H122</f>
        <v>104485.58</v>
      </c>
      <c r="E266" s="363">
        <f>E190+D266</f>
        <v>401176.4</v>
      </c>
    </row>
    <row r="267" spans="1:5" ht="19.5" customHeight="1">
      <c r="A267" s="238" t="s">
        <v>202</v>
      </c>
      <c r="B267" s="256">
        <v>421007</v>
      </c>
      <c r="C267" s="364">
        <v>1907922</v>
      </c>
      <c r="D267" s="364">
        <f>มาตรฐาน3!H123</f>
        <v>135227.75</v>
      </c>
      <c r="E267" s="363">
        <f>E191+D267</f>
        <v>564199.4099999999</v>
      </c>
    </row>
    <row r="268" spans="1:5" ht="21" customHeight="1">
      <c r="A268" s="309" t="s">
        <v>203</v>
      </c>
      <c r="B268" s="256">
        <v>421012</v>
      </c>
      <c r="C268" s="364">
        <v>30496</v>
      </c>
      <c r="D268" s="364">
        <f>มาตรฐาน3!H124</f>
        <v>10096.28</v>
      </c>
      <c r="E268" s="363">
        <v>10096.28</v>
      </c>
    </row>
    <row r="269" spans="1:5" ht="21">
      <c r="A269" s="309" t="s">
        <v>204</v>
      </c>
      <c r="B269" s="256">
        <v>421013</v>
      </c>
      <c r="C269" s="364">
        <v>78589</v>
      </c>
      <c r="D269" s="364">
        <f>มาตรฐาน3!H125</f>
        <v>14760.15</v>
      </c>
      <c r="E269" s="363">
        <f>E193+D269</f>
        <v>32094.93</v>
      </c>
    </row>
    <row r="270" spans="1:5" ht="21">
      <c r="A270" s="529" t="s">
        <v>205</v>
      </c>
      <c r="B270" s="256">
        <v>421015</v>
      </c>
      <c r="C270" s="364">
        <v>360432</v>
      </c>
      <c r="D270" s="430">
        <f>มาตรฐาน3!H126</f>
        <v>29551</v>
      </c>
      <c r="E270" s="363">
        <f>E194+D270</f>
        <v>97160</v>
      </c>
    </row>
    <row r="271" spans="1:8" s="66" customFormat="1" ht="19.5" customHeight="1">
      <c r="A271" s="545" t="s">
        <v>476</v>
      </c>
      <c r="B271" s="546"/>
      <c r="C271" s="547">
        <v>54277</v>
      </c>
      <c r="D271" s="548"/>
      <c r="E271" s="363">
        <f>E195</f>
        <v>53924.54</v>
      </c>
      <c r="F271" s="88"/>
      <c r="H271" s="88"/>
    </row>
    <row r="272" spans="1:8" s="66" customFormat="1" ht="23.25" customHeight="1">
      <c r="A272" s="67" t="s">
        <v>102</v>
      </c>
      <c r="B272" s="311"/>
      <c r="C272" s="368">
        <f>SUM(C263:C271)</f>
        <v>14317688</v>
      </c>
      <c r="D272" s="549">
        <f>SUM(D263:D271)</f>
        <v>1078820.0799999998</v>
      </c>
      <c r="E272" s="357">
        <f>SUM(E263:E271)</f>
        <v>3627206.5999999996</v>
      </c>
      <c r="F272" s="88"/>
      <c r="H272" s="88"/>
    </row>
    <row r="273" spans="1:8" s="66" customFormat="1" ht="23.25" customHeight="1">
      <c r="A273" s="315"/>
      <c r="B273" s="316"/>
      <c r="C273" s="378"/>
      <c r="D273" s="379"/>
      <c r="E273" s="380"/>
      <c r="F273" s="88"/>
      <c r="H273" s="88"/>
    </row>
    <row r="274" spans="1:8" s="66" customFormat="1" ht="23.25" customHeight="1">
      <c r="A274" s="317"/>
      <c r="B274" s="318"/>
      <c r="C274" s="381"/>
      <c r="D274" s="382"/>
      <c r="E274" s="383"/>
      <c r="F274" s="88"/>
      <c r="H274" s="88"/>
    </row>
    <row r="275" spans="1:8" s="66" customFormat="1" ht="23.25" customHeight="1">
      <c r="A275" s="695" t="s">
        <v>19</v>
      </c>
      <c r="B275" s="695"/>
      <c r="C275" s="695"/>
      <c r="D275" s="695"/>
      <c r="E275" s="695"/>
      <c r="F275" s="88"/>
      <c r="H275" s="88"/>
    </row>
    <row r="276" spans="1:8" s="66" customFormat="1" ht="23.25" customHeight="1">
      <c r="A276" s="695" t="s">
        <v>20</v>
      </c>
      <c r="B276" s="695"/>
      <c r="C276" s="695"/>
      <c r="D276" s="695"/>
      <c r="E276" s="695"/>
      <c r="F276" s="88"/>
      <c r="H276" s="88"/>
    </row>
    <row r="277" spans="1:8" s="66" customFormat="1" ht="23.25" customHeight="1">
      <c r="A277" s="725" t="str">
        <f>A235</f>
        <v> วันที่  31 มกราคม  2558</v>
      </c>
      <c r="B277" s="725"/>
      <c r="C277" s="725"/>
      <c r="D277" s="725"/>
      <c r="E277" s="725"/>
      <c r="F277" s="88"/>
      <c r="H277" s="88"/>
    </row>
    <row r="278" spans="1:8" ht="23.25" customHeight="1">
      <c r="A278" s="271" t="s">
        <v>35</v>
      </c>
      <c r="B278" s="271" t="s">
        <v>36</v>
      </c>
      <c r="C278" s="356" t="s">
        <v>21</v>
      </c>
      <c r="D278" s="356" t="s">
        <v>31</v>
      </c>
      <c r="E278" s="357" t="s">
        <v>32</v>
      </c>
      <c r="H278" s="91"/>
    </row>
    <row r="279" spans="1:5" ht="23.25" customHeight="1">
      <c r="A279" s="319" t="s">
        <v>27</v>
      </c>
      <c r="B279" s="320"/>
      <c r="C279" s="384"/>
      <c r="D279" s="376"/>
      <c r="E279" s="385"/>
    </row>
    <row r="280" spans="1:5" ht="23.25" customHeight="1">
      <c r="A280" s="321" t="s">
        <v>28</v>
      </c>
      <c r="B280" s="160" t="s">
        <v>192</v>
      </c>
      <c r="C280" s="364"/>
      <c r="D280" s="362"/>
      <c r="E280" s="363"/>
    </row>
    <row r="281" spans="1:8" s="66" customFormat="1" ht="23.25" customHeight="1">
      <c r="A281" s="238" t="s">
        <v>206</v>
      </c>
      <c r="B281" s="258">
        <v>431002</v>
      </c>
      <c r="C281" s="370">
        <v>8000000</v>
      </c>
      <c r="D281" s="370">
        <v>773145</v>
      </c>
      <c r="E281" s="363">
        <f>751645+D281</f>
        <v>1524790</v>
      </c>
      <c r="F281" s="88"/>
      <c r="H281" s="386"/>
    </row>
    <row r="282" spans="1:8" s="66" customFormat="1" ht="23.25" customHeight="1">
      <c r="A282" s="238" t="s">
        <v>618</v>
      </c>
      <c r="B282" s="285"/>
      <c r="C282" s="373"/>
      <c r="D282" s="370">
        <v>0</v>
      </c>
      <c r="E282" s="363">
        <v>1043190</v>
      </c>
      <c r="F282" s="88"/>
      <c r="H282" s="386"/>
    </row>
    <row r="283" spans="1:8" s="66" customFormat="1" ht="23.25" customHeight="1">
      <c r="A283" s="613" t="s">
        <v>688</v>
      </c>
      <c r="B283" s="614"/>
      <c r="C283" s="465"/>
      <c r="D283" s="367"/>
      <c r="E283" s="360">
        <v>2485620</v>
      </c>
      <c r="F283" s="88"/>
      <c r="H283" s="386"/>
    </row>
    <row r="284" spans="1:8" ht="23.25" customHeight="1">
      <c r="A284" s="67" t="s">
        <v>102</v>
      </c>
      <c r="B284" s="311"/>
      <c r="C284" s="368">
        <f>SUM(C281)</f>
        <v>8000000</v>
      </c>
      <c r="D284" s="356">
        <f>SUM(D281:D282)</f>
        <v>773145</v>
      </c>
      <c r="E284" s="357">
        <f>SUM(E281:E283)</f>
        <v>5053600</v>
      </c>
      <c r="F284" s="91"/>
      <c r="H284" s="91"/>
    </row>
    <row r="285" spans="1:5" ht="23.25" customHeight="1">
      <c r="A285" s="307" t="s">
        <v>29</v>
      </c>
      <c r="B285" s="320"/>
      <c r="C285" s="384"/>
      <c r="D285" s="376"/>
      <c r="E285" s="360"/>
    </row>
    <row r="286" spans="1:5" ht="23.25" customHeight="1">
      <c r="A286" s="308" t="s">
        <v>17</v>
      </c>
      <c r="B286" s="160"/>
      <c r="C286" s="364"/>
      <c r="D286" s="362"/>
      <c r="E286" s="363"/>
    </row>
    <row r="287" spans="1:5" ht="23.25" customHeight="1">
      <c r="A287" s="309" t="s">
        <v>237</v>
      </c>
      <c r="B287" s="160"/>
      <c r="C287" s="371">
        <v>0</v>
      </c>
      <c r="D287" s="364">
        <f>มาตรฐาน3!H221</f>
        <v>0</v>
      </c>
      <c r="E287" s="363">
        <f>E211</f>
        <v>312930</v>
      </c>
    </row>
    <row r="288" spans="1:5" ht="23.25" customHeight="1">
      <c r="A288" s="238" t="s">
        <v>238</v>
      </c>
      <c r="B288" s="160"/>
      <c r="C288" s="371">
        <v>0</v>
      </c>
      <c r="D288" s="364">
        <f>มาตรฐาน3!H222</f>
        <v>0</v>
      </c>
      <c r="E288" s="363">
        <f>E212</f>
        <v>65400</v>
      </c>
    </row>
    <row r="289" spans="1:5" ht="23.25" customHeight="1">
      <c r="A289" s="240" t="s">
        <v>239</v>
      </c>
      <c r="B289" s="313"/>
      <c r="C289" s="372">
        <v>0</v>
      </c>
      <c r="D289" s="387">
        <f>มาตรฐาน3!H223</f>
        <v>0</v>
      </c>
      <c r="E289" s="363">
        <f>E213</f>
        <v>3270</v>
      </c>
    </row>
    <row r="290" spans="1:7" s="66" customFormat="1" ht="23.25" customHeight="1">
      <c r="A290" s="238" t="s">
        <v>542</v>
      </c>
      <c r="B290" s="615"/>
      <c r="C290" s="371"/>
      <c r="D290" s="374">
        <f>มาตรฐาน3!H224</f>
        <v>0</v>
      </c>
      <c r="E290" s="363">
        <f>E214</f>
        <v>78200</v>
      </c>
      <c r="G290" s="88"/>
    </row>
    <row r="291" spans="1:5" s="66" customFormat="1" ht="23.25" customHeight="1">
      <c r="A291" s="240" t="s">
        <v>445</v>
      </c>
      <c r="B291" s="616"/>
      <c r="C291" s="371"/>
      <c r="D291" s="364">
        <v>0</v>
      </c>
      <c r="E291" s="363">
        <f>E215</f>
        <v>37500</v>
      </c>
    </row>
    <row r="292" spans="1:5" s="66" customFormat="1" ht="23.25" customHeight="1">
      <c r="A292" s="440" t="s">
        <v>250</v>
      </c>
      <c r="B292" s="438"/>
      <c r="C292" s="372"/>
      <c r="D292" s="430">
        <v>508400</v>
      </c>
      <c r="E292" s="363">
        <f>2038400+D292</f>
        <v>2546800</v>
      </c>
    </row>
    <row r="293" spans="1:5" s="66" customFormat="1" ht="23.25" customHeight="1">
      <c r="A293" s="608" t="s">
        <v>361</v>
      </c>
      <c r="B293" s="438"/>
      <c r="C293" s="524"/>
      <c r="D293" s="374"/>
      <c r="E293" s="360">
        <v>732800</v>
      </c>
    </row>
    <row r="294" spans="1:5" s="66" customFormat="1" ht="23.25" customHeight="1" thickBot="1">
      <c r="A294" s="412" t="s">
        <v>102</v>
      </c>
      <c r="B294" s="564"/>
      <c r="C294" s="388">
        <v>0</v>
      </c>
      <c r="D294" s="389">
        <f>SUM(D287:D293)</f>
        <v>508400</v>
      </c>
      <c r="E294" s="390">
        <f>SUM(E287:E293)</f>
        <v>3776900</v>
      </c>
    </row>
    <row r="295" spans="1:5" ht="22.5" thickBot="1" thickTop="1">
      <c r="A295" s="324" t="s">
        <v>11</v>
      </c>
      <c r="B295" s="325"/>
      <c r="C295" s="391">
        <f>C242+C248+C252+C261+C272+C284+C287</f>
        <v>22600000</v>
      </c>
      <c r="D295" s="392">
        <f>D242+D248+D252+D261+D272+D284+D294</f>
        <v>2707765.08</v>
      </c>
      <c r="E295" s="393">
        <f>E242+E248+E252+E261+E272+E284+E294</f>
        <v>12525366.51</v>
      </c>
    </row>
    <row r="296" ht="21.75" thickTop="1"/>
    <row r="311" spans="1:5" ht="20.25" customHeight="1">
      <c r="A311" s="723" t="s">
        <v>19</v>
      </c>
      <c r="B311" s="723"/>
      <c r="C311" s="723"/>
      <c r="D311" s="723"/>
      <c r="E311" s="723"/>
    </row>
    <row r="312" spans="1:7" ht="20.25" customHeight="1">
      <c r="A312" s="723" t="s">
        <v>20</v>
      </c>
      <c r="B312" s="723"/>
      <c r="C312" s="723"/>
      <c r="D312" s="723"/>
      <c r="E312" s="723"/>
      <c r="G312" s="91"/>
    </row>
    <row r="313" spans="1:5" ht="21">
      <c r="A313" s="724" t="s">
        <v>718</v>
      </c>
      <c r="B313" s="724"/>
      <c r="C313" s="724"/>
      <c r="D313" s="724"/>
      <c r="E313" s="724"/>
    </row>
    <row r="314" spans="1:5" ht="23.25" customHeight="1">
      <c r="A314" s="271" t="s">
        <v>35</v>
      </c>
      <c r="B314" s="271" t="s">
        <v>36</v>
      </c>
      <c r="C314" s="356" t="s">
        <v>21</v>
      </c>
      <c r="D314" s="356" t="s">
        <v>31</v>
      </c>
      <c r="E314" s="357" t="s">
        <v>32</v>
      </c>
    </row>
    <row r="315" spans="1:5" ht="19.5" customHeight="1">
      <c r="A315" s="543" t="s">
        <v>22</v>
      </c>
      <c r="B315" s="285"/>
      <c r="C315" s="358"/>
      <c r="D315" s="359"/>
      <c r="E315" s="360"/>
    </row>
    <row r="316" spans="1:5" ht="19.5" customHeight="1">
      <c r="A316" s="308" t="s">
        <v>12</v>
      </c>
      <c r="B316" s="97">
        <v>411000</v>
      </c>
      <c r="C316" s="361"/>
      <c r="D316" s="362"/>
      <c r="E316" s="363"/>
    </row>
    <row r="317" spans="1:5" ht="23.25" customHeight="1">
      <c r="A317" s="309" t="s">
        <v>23</v>
      </c>
      <c r="B317" s="77">
        <v>411001</v>
      </c>
      <c r="C317" s="364">
        <v>21928</v>
      </c>
      <c r="D317" s="365">
        <f>มาตรฐาน3!H153</f>
        <v>8480</v>
      </c>
      <c r="E317" s="363">
        <f>E239+D317</f>
        <v>19280</v>
      </c>
    </row>
    <row r="318" spans="1:5" ht="23.25" customHeight="1">
      <c r="A318" s="309" t="s">
        <v>24</v>
      </c>
      <c r="B318" s="77">
        <v>411002</v>
      </c>
      <c r="C318" s="364">
        <v>44337</v>
      </c>
      <c r="D318" s="365">
        <f>มาตรฐาน3!H154</f>
        <v>89</v>
      </c>
      <c r="E318" s="363">
        <v>89</v>
      </c>
    </row>
    <row r="319" spans="1:5" ht="21" customHeight="1">
      <c r="A319" s="310" t="s">
        <v>25</v>
      </c>
      <c r="B319" s="255">
        <v>411003</v>
      </c>
      <c r="C319" s="366">
        <v>7752</v>
      </c>
      <c r="D319" s="367">
        <f>มาตรฐาน3!H155</f>
        <v>6000</v>
      </c>
      <c r="E319" s="363">
        <f>E241+D319</f>
        <v>9920</v>
      </c>
    </row>
    <row r="320" spans="1:5" s="66" customFormat="1" ht="21" customHeight="1">
      <c r="A320" s="67" t="s">
        <v>102</v>
      </c>
      <c r="B320" s="311"/>
      <c r="C320" s="368">
        <f>SUM(C317:C319)</f>
        <v>74017</v>
      </c>
      <c r="D320" s="369">
        <f>SUM(D317:D319)</f>
        <v>14569</v>
      </c>
      <c r="E320" s="357">
        <f>SUM(E317:E319)</f>
        <v>29289</v>
      </c>
    </row>
    <row r="321" spans="1:5" ht="21" customHeight="1">
      <c r="A321" s="307" t="s">
        <v>13</v>
      </c>
      <c r="B321" s="90">
        <v>412000</v>
      </c>
      <c r="C321" s="366"/>
      <c r="D321" s="359"/>
      <c r="E321" s="360"/>
    </row>
    <row r="322" spans="1:5" ht="23.25" customHeight="1">
      <c r="A322" s="95" t="s">
        <v>467</v>
      </c>
      <c r="B322" s="256">
        <v>412102</v>
      </c>
      <c r="C322" s="364">
        <v>100</v>
      </c>
      <c r="D322" s="364">
        <v>0</v>
      </c>
      <c r="E322" s="363">
        <f>E244</f>
        <v>0</v>
      </c>
    </row>
    <row r="323" spans="1:5" ht="23.25" customHeight="1">
      <c r="A323" s="238" t="s">
        <v>468</v>
      </c>
      <c r="B323" s="256">
        <v>412106</v>
      </c>
      <c r="C323" s="371">
        <v>220</v>
      </c>
      <c r="D323" s="370">
        <v>0</v>
      </c>
      <c r="E323" s="363">
        <f>E245</f>
        <v>0</v>
      </c>
    </row>
    <row r="324" spans="1:5" ht="23.25" customHeight="1">
      <c r="A324" s="238" t="s">
        <v>469</v>
      </c>
      <c r="B324" s="77">
        <v>412399</v>
      </c>
      <c r="C324" s="372">
        <v>22560</v>
      </c>
      <c r="D324" s="370">
        <f>มาตรฐาน3!H168</f>
        <v>7180</v>
      </c>
      <c r="E324" s="363">
        <f>E246+D324</f>
        <v>21220</v>
      </c>
    </row>
    <row r="325" spans="1:5" s="66" customFormat="1" ht="18.75" customHeight="1">
      <c r="A325" s="239" t="s">
        <v>541</v>
      </c>
      <c r="C325" s="617"/>
      <c r="D325" s="364">
        <v>0</v>
      </c>
      <c r="E325" s="363">
        <f>E247</f>
        <v>19.4</v>
      </c>
    </row>
    <row r="326" spans="1:5" ht="23.25" customHeight="1">
      <c r="A326" s="67" t="s">
        <v>102</v>
      </c>
      <c r="B326" s="311"/>
      <c r="C326" s="368">
        <f>SUM(C321:C324)</f>
        <v>22880</v>
      </c>
      <c r="D326" s="369">
        <f>SUM(D323:D325)</f>
        <v>7180</v>
      </c>
      <c r="E326" s="357">
        <f>SUM(E322:E325)</f>
        <v>21239.4</v>
      </c>
    </row>
    <row r="327" spans="1:5" ht="23.25" customHeight="1">
      <c r="A327" s="312" t="s">
        <v>15</v>
      </c>
      <c r="B327" s="313" t="s">
        <v>189</v>
      </c>
      <c r="C327" s="541"/>
      <c r="D327" s="367"/>
      <c r="E327" s="360"/>
    </row>
    <row r="328" spans="1:5" ht="23.25" customHeight="1">
      <c r="A328" s="314" t="s">
        <v>195</v>
      </c>
      <c r="B328" s="77">
        <v>413002</v>
      </c>
      <c r="C328" s="364">
        <v>15600</v>
      </c>
      <c r="D328" s="370">
        <f>มาตรฐาน3!H169</f>
        <v>600</v>
      </c>
      <c r="E328" s="363">
        <f>E250+D328</f>
        <v>4500</v>
      </c>
    </row>
    <row r="329" spans="1:5" s="66" customFormat="1" ht="22.5" customHeight="1">
      <c r="A329" s="314" t="s">
        <v>196</v>
      </c>
      <c r="B329" s="77">
        <v>413003</v>
      </c>
      <c r="C329" s="366">
        <v>108648</v>
      </c>
      <c r="D329" s="367">
        <f>มาตรฐาน3!H170</f>
        <v>7634.73</v>
      </c>
      <c r="E329" s="363">
        <f>E251+D329</f>
        <v>42605.23999999999</v>
      </c>
    </row>
    <row r="330" spans="1:5" ht="20.25" customHeight="1">
      <c r="A330" s="67" t="s">
        <v>102</v>
      </c>
      <c r="B330" s="311"/>
      <c r="C330" s="368">
        <f>SUM(C328:C329)</f>
        <v>124248</v>
      </c>
      <c r="D330" s="356">
        <f>SUM(D328:D329)</f>
        <v>8234.73</v>
      </c>
      <c r="E330" s="357">
        <f>SUM(E328:E329)</f>
        <v>47105.23999999999</v>
      </c>
    </row>
    <row r="331" spans="1:5" ht="19.5" customHeight="1">
      <c r="A331" s="544" t="s">
        <v>16</v>
      </c>
      <c r="B331" s="313" t="s">
        <v>190</v>
      </c>
      <c r="C331" s="366"/>
      <c r="D331" s="374"/>
      <c r="E331" s="360"/>
    </row>
    <row r="332" spans="1:5" ht="23.25" customHeight="1">
      <c r="A332" s="309" t="s">
        <v>197</v>
      </c>
      <c r="B332" s="77">
        <v>415004</v>
      </c>
      <c r="C332" s="364">
        <v>50000</v>
      </c>
      <c r="D332" s="365">
        <f>มาตรฐาน3!H171</f>
        <v>7500</v>
      </c>
      <c r="E332" s="363">
        <v>7500</v>
      </c>
    </row>
    <row r="333" spans="1:5" ht="21" customHeight="1">
      <c r="A333" s="309" t="s">
        <v>470</v>
      </c>
      <c r="B333" s="255"/>
      <c r="C333" s="364">
        <v>1000</v>
      </c>
      <c r="D333" s="370"/>
      <c r="E333" s="363">
        <f>E255</f>
        <v>0</v>
      </c>
    </row>
    <row r="334" spans="1:5" ht="21" customHeight="1">
      <c r="A334" s="309" t="s">
        <v>471</v>
      </c>
      <c r="B334" s="255"/>
      <c r="C334" s="364">
        <v>1000</v>
      </c>
      <c r="D334" s="370"/>
      <c r="E334" s="363">
        <f>E256</f>
        <v>0</v>
      </c>
    </row>
    <row r="335" spans="1:5" ht="20.25" customHeight="1">
      <c r="A335" s="238" t="s">
        <v>472</v>
      </c>
      <c r="B335" s="255"/>
      <c r="C335" s="366">
        <v>2000</v>
      </c>
      <c r="D335" s="370"/>
      <c r="E335" s="363">
        <f>E257</f>
        <v>0</v>
      </c>
    </row>
    <row r="336" spans="1:5" ht="20.25" customHeight="1">
      <c r="A336" s="309" t="s">
        <v>473</v>
      </c>
      <c r="B336" s="255"/>
      <c r="C336" s="364">
        <v>500</v>
      </c>
      <c r="D336" s="367"/>
      <c r="E336" s="363">
        <f>E258</f>
        <v>0</v>
      </c>
    </row>
    <row r="337" spans="1:5" ht="21.75" customHeight="1">
      <c r="A337" s="309" t="s">
        <v>474</v>
      </c>
      <c r="B337" s="255"/>
      <c r="C337" s="364">
        <v>5000</v>
      </c>
      <c r="D337" s="370"/>
      <c r="E337" s="363">
        <f>E259</f>
        <v>0</v>
      </c>
    </row>
    <row r="338" spans="1:5" s="66" customFormat="1" ht="23.25" customHeight="1">
      <c r="A338" s="310" t="s">
        <v>475</v>
      </c>
      <c r="B338" s="255">
        <v>415999</v>
      </c>
      <c r="C338" s="366">
        <v>1667</v>
      </c>
      <c r="D338" s="375">
        <f>มาตรฐาน3!H173</f>
        <v>10</v>
      </c>
      <c r="E338" s="363">
        <f>E260+D338</f>
        <v>20</v>
      </c>
    </row>
    <row r="339" spans="1:5" ht="21" customHeight="1">
      <c r="A339" s="67" t="s">
        <v>102</v>
      </c>
      <c r="B339" s="311"/>
      <c r="C339" s="368">
        <f>SUM(C332:C338)</f>
        <v>61167</v>
      </c>
      <c r="D339" s="369">
        <f>SUM(D332:D338)</f>
        <v>7510</v>
      </c>
      <c r="E339" s="357">
        <f>SUM(E332:E338)</f>
        <v>7520</v>
      </c>
    </row>
    <row r="340" spans="1:5" ht="21" customHeight="1">
      <c r="A340" s="312" t="s">
        <v>14</v>
      </c>
      <c r="B340" s="313" t="s">
        <v>191</v>
      </c>
      <c r="C340" s="366"/>
      <c r="D340" s="376"/>
      <c r="E340" s="360"/>
    </row>
    <row r="341" spans="1:5" ht="23.25" customHeight="1">
      <c r="A341" s="309" t="s">
        <v>198</v>
      </c>
      <c r="B341" s="256">
        <v>421002</v>
      </c>
      <c r="C341" s="364">
        <v>9088944</v>
      </c>
      <c r="D341" s="364">
        <f>มาตรฐาน3!H156</f>
        <v>595654.33</v>
      </c>
      <c r="E341" s="363">
        <f>E263+D341</f>
        <v>2428131.69</v>
      </c>
    </row>
    <row r="342" spans="1:5" ht="21.75" customHeight="1">
      <c r="A342" s="309" t="s">
        <v>199</v>
      </c>
      <c r="B342" s="256">
        <v>421004</v>
      </c>
      <c r="C342" s="377">
        <v>1886308</v>
      </c>
      <c r="D342" s="364">
        <f>มาตรฐาน3!H157</f>
        <v>190594.6</v>
      </c>
      <c r="E342" s="363">
        <f>E264+D342</f>
        <v>826672.2799999999</v>
      </c>
    </row>
    <row r="343" spans="1:5" ht="23.25" customHeight="1">
      <c r="A343" s="309" t="s">
        <v>200</v>
      </c>
      <c r="B343" s="256">
        <v>421005</v>
      </c>
      <c r="C343" s="377">
        <v>37981</v>
      </c>
      <c r="D343" s="364">
        <f>มาตรฐาน3!H158</f>
        <v>18583.51</v>
      </c>
      <c r="E343" s="363">
        <v>18583.51</v>
      </c>
    </row>
    <row r="344" spans="1:5" ht="19.5" customHeight="1">
      <c r="A344" s="309" t="s">
        <v>201</v>
      </c>
      <c r="B344" s="256">
        <v>421006</v>
      </c>
      <c r="C344" s="364">
        <v>872739</v>
      </c>
      <c r="D344" s="364">
        <f>มาตรฐาน3!H159</f>
        <v>81902.23</v>
      </c>
      <c r="E344" s="363">
        <f>E266+D344</f>
        <v>483078.63</v>
      </c>
    </row>
    <row r="345" spans="1:5" ht="19.5" customHeight="1">
      <c r="A345" s="238" t="s">
        <v>202</v>
      </c>
      <c r="B345" s="256">
        <v>421007</v>
      </c>
      <c r="C345" s="364">
        <v>1907922</v>
      </c>
      <c r="D345" s="364">
        <f>มาตรฐาน3!H160</f>
        <v>166298.57</v>
      </c>
      <c r="E345" s="363">
        <f>E267+D345</f>
        <v>730497.98</v>
      </c>
    </row>
    <row r="346" spans="1:5" ht="21" customHeight="1">
      <c r="A346" s="309" t="s">
        <v>203</v>
      </c>
      <c r="B346" s="256">
        <v>421012</v>
      </c>
      <c r="C346" s="364">
        <v>30496</v>
      </c>
      <c r="D346" s="364">
        <f>มาตรฐาน3!H161</f>
        <v>0</v>
      </c>
      <c r="E346" s="363">
        <f>E268</f>
        <v>10096.28</v>
      </c>
    </row>
    <row r="347" spans="1:5" ht="21">
      <c r="A347" s="309" t="s">
        <v>204</v>
      </c>
      <c r="B347" s="256">
        <v>421013</v>
      </c>
      <c r="C347" s="364">
        <v>78589</v>
      </c>
      <c r="D347" s="364">
        <f>มาตรฐาน3!H162</f>
        <v>0</v>
      </c>
      <c r="E347" s="363">
        <f>E269</f>
        <v>32094.93</v>
      </c>
    </row>
    <row r="348" spans="1:5" ht="21">
      <c r="A348" s="529" t="s">
        <v>205</v>
      </c>
      <c r="B348" s="256">
        <v>421015</v>
      </c>
      <c r="C348" s="364">
        <v>360432</v>
      </c>
      <c r="D348" s="430">
        <f>มาตรฐาน3!H163</f>
        <v>16184</v>
      </c>
      <c r="E348" s="363">
        <f>E270+D348</f>
        <v>113344</v>
      </c>
    </row>
    <row r="349" spans="1:8" s="66" customFormat="1" ht="19.5" customHeight="1">
      <c r="A349" s="545" t="s">
        <v>476</v>
      </c>
      <c r="B349" s="546"/>
      <c r="C349" s="547">
        <v>54277</v>
      </c>
      <c r="D349" s="548"/>
      <c r="E349" s="363">
        <f>E271</f>
        <v>53924.54</v>
      </c>
      <c r="F349" s="88"/>
      <c r="H349" s="88"/>
    </row>
    <row r="350" spans="1:8" s="66" customFormat="1" ht="23.25" customHeight="1">
      <c r="A350" s="67" t="s">
        <v>102</v>
      </c>
      <c r="B350" s="311"/>
      <c r="C350" s="368">
        <f>SUM(C341:C349)</f>
        <v>14317688</v>
      </c>
      <c r="D350" s="549">
        <f>SUM(D341:D349)</f>
        <v>1069217.24</v>
      </c>
      <c r="E350" s="357">
        <f>SUM(E341:E349)</f>
        <v>4696423.84</v>
      </c>
      <c r="F350" s="88"/>
      <c r="H350" s="88"/>
    </row>
    <row r="351" spans="1:8" s="66" customFormat="1" ht="23.25" customHeight="1">
      <c r="A351" s="315"/>
      <c r="B351" s="316"/>
      <c r="C351" s="378"/>
      <c r="D351" s="379"/>
      <c r="E351" s="380"/>
      <c r="F351" s="88"/>
      <c r="H351" s="88"/>
    </row>
    <row r="352" spans="1:8" s="66" customFormat="1" ht="23.25" customHeight="1">
      <c r="A352" s="317"/>
      <c r="B352" s="318"/>
      <c r="C352" s="381"/>
      <c r="D352" s="382"/>
      <c r="E352" s="383"/>
      <c r="F352" s="88"/>
      <c r="H352" s="88"/>
    </row>
    <row r="353" spans="1:8" s="66" customFormat="1" ht="23.25" customHeight="1">
      <c r="A353" s="695" t="s">
        <v>19</v>
      </c>
      <c r="B353" s="695"/>
      <c r="C353" s="695"/>
      <c r="D353" s="695"/>
      <c r="E353" s="695"/>
      <c r="F353" s="88"/>
      <c r="H353" s="88"/>
    </row>
    <row r="354" spans="1:8" s="66" customFormat="1" ht="23.25" customHeight="1">
      <c r="A354" s="695" t="s">
        <v>20</v>
      </c>
      <c r="B354" s="695"/>
      <c r="C354" s="695"/>
      <c r="D354" s="695"/>
      <c r="E354" s="695"/>
      <c r="F354" s="88"/>
      <c r="H354" s="88"/>
    </row>
    <row r="355" spans="1:8" s="66" customFormat="1" ht="23.25" customHeight="1">
      <c r="A355" s="725" t="str">
        <f>A313</f>
        <v> วันที่  28 กุมภาพันธ์  2558</v>
      </c>
      <c r="B355" s="725"/>
      <c r="C355" s="725"/>
      <c r="D355" s="725"/>
      <c r="E355" s="725"/>
      <c r="F355" s="88"/>
      <c r="H355" s="88"/>
    </row>
    <row r="356" spans="1:8" ht="23.25" customHeight="1">
      <c r="A356" s="271" t="s">
        <v>35</v>
      </c>
      <c r="B356" s="271" t="s">
        <v>36</v>
      </c>
      <c r="C356" s="356" t="s">
        <v>21</v>
      </c>
      <c r="D356" s="356" t="s">
        <v>31</v>
      </c>
      <c r="E356" s="357" t="s">
        <v>32</v>
      </c>
      <c r="H356" s="91"/>
    </row>
    <row r="357" spans="1:5" ht="23.25" customHeight="1">
      <c r="A357" s="319" t="s">
        <v>27</v>
      </c>
      <c r="B357" s="320"/>
      <c r="C357" s="384"/>
      <c r="D357" s="376"/>
      <c r="E357" s="385"/>
    </row>
    <row r="358" spans="1:5" ht="23.25" customHeight="1">
      <c r="A358" s="321" t="s">
        <v>28</v>
      </c>
      <c r="B358" s="160" t="s">
        <v>192</v>
      </c>
      <c r="C358" s="364"/>
      <c r="D358" s="362"/>
      <c r="E358" s="363"/>
    </row>
    <row r="359" spans="1:8" s="66" customFormat="1" ht="23.25" customHeight="1">
      <c r="A359" s="238" t="s">
        <v>206</v>
      </c>
      <c r="B359" s="258">
        <v>431002</v>
      </c>
      <c r="C359" s="370">
        <v>8000000</v>
      </c>
      <c r="D359" s="370">
        <f>มาตรฐาน3!H174</f>
        <v>0</v>
      </c>
      <c r="E359" s="363">
        <f>E281</f>
        <v>1524790</v>
      </c>
      <c r="F359" s="88"/>
      <c r="H359" s="386"/>
    </row>
    <row r="360" spans="1:8" s="66" customFormat="1" ht="23.25" customHeight="1">
      <c r="A360" s="238" t="s">
        <v>618</v>
      </c>
      <c r="B360" s="285"/>
      <c r="C360" s="373"/>
      <c r="D360" s="370">
        <v>0</v>
      </c>
      <c r="E360" s="363">
        <f>E282</f>
        <v>1043190</v>
      </c>
      <c r="F360" s="88"/>
      <c r="H360" s="386"/>
    </row>
    <row r="361" spans="1:8" s="66" customFormat="1" ht="23.25" customHeight="1">
      <c r="A361" s="613" t="s">
        <v>688</v>
      </c>
      <c r="B361" s="614"/>
      <c r="C361" s="465"/>
      <c r="D361" s="367"/>
      <c r="E361" s="363">
        <f>E283</f>
        <v>2485620</v>
      </c>
      <c r="F361" s="88"/>
      <c r="H361" s="386"/>
    </row>
    <row r="362" spans="1:8" ht="23.25" customHeight="1">
      <c r="A362" s="67" t="s">
        <v>102</v>
      </c>
      <c r="B362" s="311"/>
      <c r="C362" s="368">
        <f>SUM(C359)</f>
        <v>8000000</v>
      </c>
      <c r="D362" s="356">
        <f>SUM(D359:D360)</f>
        <v>0</v>
      </c>
      <c r="E362" s="357">
        <f>SUM(E359:E361)</f>
        <v>5053600</v>
      </c>
      <c r="F362" s="91"/>
      <c r="H362" s="91"/>
    </row>
    <row r="363" spans="1:5" ht="23.25" customHeight="1">
      <c r="A363" s="307" t="s">
        <v>29</v>
      </c>
      <c r="B363" s="320"/>
      <c r="C363" s="384"/>
      <c r="D363" s="376"/>
      <c r="E363" s="360"/>
    </row>
    <row r="364" spans="1:5" ht="23.25" customHeight="1">
      <c r="A364" s="308" t="s">
        <v>17</v>
      </c>
      <c r="B364" s="160"/>
      <c r="C364" s="364"/>
      <c r="D364" s="362"/>
      <c r="E364" s="363"/>
    </row>
    <row r="365" spans="1:5" ht="23.25" customHeight="1">
      <c r="A365" s="309" t="s">
        <v>237</v>
      </c>
      <c r="B365" s="160"/>
      <c r="C365" s="371">
        <v>0</v>
      </c>
      <c r="D365" s="364">
        <f>มาตรฐาน3!H175</f>
        <v>318030</v>
      </c>
      <c r="E365" s="363">
        <f>E287+D365</f>
        <v>630960</v>
      </c>
    </row>
    <row r="366" spans="1:5" ht="23.25" customHeight="1">
      <c r="A366" s="238" t="s">
        <v>238</v>
      </c>
      <c r="B366" s="160"/>
      <c r="C366" s="371">
        <v>0</v>
      </c>
      <c r="D366" s="364">
        <f>มาตรฐาน3!H176</f>
        <v>21800</v>
      </c>
      <c r="E366" s="363">
        <f>E288+D366</f>
        <v>87200</v>
      </c>
    </row>
    <row r="367" spans="1:5" ht="23.25" customHeight="1">
      <c r="A367" s="240" t="s">
        <v>239</v>
      </c>
      <c r="B367" s="313"/>
      <c r="C367" s="372">
        <v>0</v>
      </c>
      <c r="D367" s="387">
        <f>มาตรฐาน3!H177</f>
        <v>1090</v>
      </c>
      <c r="E367" s="363">
        <f>E289+D367</f>
        <v>4360</v>
      </c>
    </row>
    <row r="368" spans="1:7" s="66" customFormat="1" ht="23.25" customHeight="1">
      <c r="A368" s="238" t="s">
        <v>542</v>
      </c>
      <c r="B368" s="615"/>
      <c r="C368" s="371"/>
      <c r="D368" s="374">
        <f>มาตรฐาน3!H302</f>
        <v>0</v>
      </c>
      <c r="E368" s="363">
        <f>E290</f>
        <v>78200</v>
      </c>
      <c r="G368" s="88"/>
    </row>
    <row r="369" spans="1:5" s="66" customFormat="1" ht="23.25" customHeight="1">
      <c r="A369" s="240" t="s">
        <v>445</v>
      </c>
      <c r="B369" s="616"/>
      <c r="C369" s="371"/>
      <c r="D369" s="364">
        <v>0</v>
      </c>
      <c r="E369" s="363">
        <f>E291</f>
        <v>37500</v>
      </c>
    </row>
    <row r="370" spans="1:5" s="66" customFormat="1" ht="23.25" customHeight="1">
      <c r="A370" s="440" t="s">
        <v>250</v>
      </c>
      <c r="B370" s="438"/>
      <c r="C370" s="372"/>
      <c r="D370" s="430">
        <v>0</v>
      </c>
      <c r="E370" s="363">
        <f>E292</f>
        <v>2546800</v>
      </c>
    </row>
    <row r="371" spans="1:5" s="66" customFormat="1" ht="23.25" customHeight="1">
      <c r="A371" s="608" t="s">
        <v>361</v>
      </c>
      <c r="B371" s="438"/>
      <c r="C371" s="524"/>
      <c r="D371" s="374"/>
      <c r="E371" s="363">
        <f>E293</f>
        <v>732800</v>
      </c>
    </row>
    <row r="372" spans="1:5" s="66" customFormat="1" ht="23.25" customHeight="1" thickBot="1">
      <c r="A372" s="412" t="s">
        <v>102</v>
      </c>
      <c r="B372" s="564"/>
      <c r="C372" s="388">
        <v>0</v>
      </c>
      <c r="D372" s="389">
        <f>SUM(D365:D371)</f>
        <v>340920</v>
      </c>
      <c r="E372" s="390">
        <f>SUM(E365:E371)</f>
        <v>4117820</v>
      </c>
    </row>
    <row r="373" spans="1:5" ht="22.5" thickBot="1" thickTop="1">
      <c r="A373" s="324" t="s">
        <v>11</v>
      </c>
      <c r="B373" s="325"/>
      <c r="C373" s="391">
        <f>C320+C326+C330+C339+C350+C362+C365</f>
        <v>22600000</v>
      </c>
      <c r="D373" s="392">
        <f>D320+D326+D330+D339+D350+D362+D372</f>
        <v>1447630.97</v>
      </c>
      <c r="E373" s="393">
        <f>E320+E326+E330+E339+E350+E362+E372</f>
        <v>13972997.48</v>
      </c>
    </row>
    <row r="374" ht="21.75" thickTop="1"/>
    <row r="389" spans="1:5" ht="20.25" customHeight="1">
      <c r="A389" s="723" t="s">
        <v>19</v>
      </c>
      <c r="B389" s="723"/>
      <c r="C389" s="723"/>
      <c r="D389" s="723"/>
      <c r="E389" s="723"/>
    </row>
    <row r="390" spans="1:7" ht="20.25" customHeight="1">
      <c r="A390" s="723" t="s">
        <v>20</v>
      </c>
      <c r="B390" s="723"/>
      <c r="C390" s="723"/>
      <c r="D390" s="723"/>
      <c r="E390" s="723"/>
      <c r="G390" s="91"/>
    </row>
    <row r="391" spans="1:5" ht="21">
      <c r="A391" s="724" t="s">
        <v>797</v>
      </c>
      <c r="B391" s="724"/>
      <c r="C391" s="724"/>
      <c r="D391" s="724"/>
      <c r="E391" s="724"/>
    </row>
    <row r="392" spans="1:5" ht="23.25" customHeight="1">
      <c r="A392" s="271" t="s">
        <v>35</v>
      </c>
      <c r="B392" s="271" t="s">
        <v>36</v>
      </c>
      <c r="C392" s="356" t="s">
        <v>21</v>
      </c>
      <c r="D392" s="356" t="s">
        <v>31</v>
      </c>
      <c r="E392" s="357" t="s">
        <v>32</v>
      </c>
    </row>
    <row r="393" spans="1:5" ht="19.5" customHeight="1">
      <c r="A393" s="543" t="s">
        <v>22</v>
      </c>
      <c r="B393" s="285"/>
      <c r="C393" s="358"/>
      <c r="D393" s="359"/>
      <c r="E393" s="360"/>
    </row>
    <row r="394" spans="1:5" ht="19.5" customHeight="1">
      <c r="A394" s="308" t="s">
        <v>12</v>
      </c>
      <c r="B394" s="97">
        <v>411000</v>
      </c>
      <c r="C394" s="361"/>
      <c r="D394" s="362"/>
      <c r="E394" s="363"/>
    </row>
    <row r="395" spans="1:5" ht="23.25" customHeight="1">
      <c r="A395" s="309" t="s">
        <v>23</v>
      </c>
      <c r="B395" s="77">
        <v>411001</v>
      </c>
      <c r="C395" s="364">
        <v>21928</v>
      </c>
      <c r="D395" s="365">
        <f>มาตรฐาน3!H190</f>
        <v>0</v>
      </c>
      <c r="E395" s="363">
        <f>E317+D395</f>
        <v>19280</v>
      </c>
    </row>
    <row r="396" spans="1:5" ht="23.25" customHeight="1">
      <c r="A396" s="309" t="s">
        <v>24</v>
      </c>
      <c r="B396" s="77">
        <v>411002</v>
      </c>
      <c r="C396" s="364">
        <v>44337</v>
      </c>
      <c r="D396" s="365">
        <f>มาตรฐาน3!H191</f>
        <v>42689</v>
      </c>
      <c r="E396" s="363">
        <f>89+D396</f>
        <v>42778</v>
      </c>
    </row>
    <row r="397" spans="1:5" ht="21" customHeight="1">
      <c r="A397" s="310" t="s">
        <v>25</v>
      </c>
      <c r="B397" s="255">
        <v>411003</v>
      </c>
      <c r="C397" s="366">
        <v>7752</v>
      </c>
      <c r="D397" s="367">
        <f>มาตรฐาน3!H192</f>
        <v>200</v>
      </c>
      <c r="E397" s="363">
        <f>E319+D397</f>
        <v>10120</v>
      </c>
    </row>
    <row r="398" spans="1:5" s="66" customFormat="1" ht="21" customHeight="1">
      <c r="A398" s="67" t="s">
        <v>102</v>
      </c>
      <c r="B398" s="311"/>
      <c r="C398" s="368">
        <f>SUM(C395:C397)</f>
        <v>74017</v>
      </c>
      <c r="D398" s="369">
        <f>SUM(D395:D397)</f>
        <v>42889</v>
      </c>
      <c r="E398" s="357">
        <f>SUM(E395:E397)</f>
        <v>72178</v>
      </c>
    </row>
    <row r="399" spans="1:5" ht="21" customHeight="1">
      <c r="A399" s="307" t="s">
        <v>13</v>
      </c>
      <c r="B399" s="90">
        <v>412000</v>
      </c>
      <c r="C399" s="366"/>
      <c r="D399" s="359"/>
      <c r="E399" s="360"/>
    </row>
    <row r="400" spans="1:5" ht="23.25" customHeight="1">
      <c r="A400" s="95" t="s">
        <v>467</v>
      </c>
      <c r="B400" s="256">
        <v>412102</v>
      </c>
      <c r="C400" s="364">
        <v>100</v>
      </c>
      <c r="D400" s="364">
        <v>0</v>
      </c>
      <c r="E400" s="363">
        <f>E322</f>
        <v>0</v>
      </c>
    </row>
    <row r="401" spans="1:5" ht="23.25" customHeight="1">
      <c r="A401" s="238" t="s">
        <v>468</v>
      </c>
      <c r="B401" s="256">
        <v>412106</v>
      </c>
      <c r="C401" s="371">
        <v>220</v>
      </c>
      <c r="D401" s="370">
        <v>0</v>
      </c>
      <c r="E401" s="363">
        <f>E323</f>
        <v>0</v>
      </c>
    </row>
    <row r="402" spans="1:5" ht="23.25" customHeight="1">
      <c r="A402" s="238" t="s">
        <v>469</v>
      </c>
      <c r="B402" s="77">
        <v>412399</v>
      </c>
      <c r="C402" s="372">
        <v>22560</v>
      </c>
      <c r="D402" s="370">
        <f>มาตรฐาน3!H205</f>
        <v>200</v>
      </c>
      <c r="E402" s="363">
        <f>E324+D402</f>
        <v>21420</v>
      </c>
    </row>
    <row r="403" spans="1:5" s="66" customFormat="1" ht="18.75" customHeight="1">
      <c r="A403" s="239" t="s">
        <v>541</v>
      </c>
      <c r="C403" s="617"/>
      <c r="D403" s="364">
        <v>0</v>
      </c>
      <c r="E403" s="363">
        <f>E325</f>
        <v>19.4</v>
      </c>
    </row>
    <row r="404" spans="1:5" ht="23.25" customHeight="1">
      <c r="A404" s="67" t="s">
        <v>102</v>
      </c>
      <c r="B404" s="311"/>
      <c r="C404" s="368">
        <f>SUM(C399:C402)</f>
        <v>22880</v>
      </c>
      <c r="D404" s="369">
        <f>SUM(D401:D403)</f>
        <v>200</v>
      </c>
      <c r="E404" s="357">
        <f>SUM(E400:E403)</f>
        <v>21439.4</v>
      </c>
    </row>
    <row r="405" spans="1:5" ht="23.25" customHeight="1">
      <c r="A405" s="312" t="s">
        <v>15</v>
      </c>
      <c r="B405" s="313" t="s">
        <v>189</v>
      </c>
      <c r="C405" s="541"/>
      <c r="D405" s="367"/>
      <c r="E405" s="360"/>
    </row>
    <row r="406" spans="1:5" ht="23.25" customHeight="1">
      <c r="A406" s="314" t="s">
        <v>195</v>
      </c>
      <c r="B406" s="77">
        <v>413002</v>
      </c>
      <c r="C406" s="364">
        <v>15600</v>
      </c>
      <c r="D406" s="370">
        <f>มาตรฐาน3!H206</f>
        <v>1300</v>
      </c>
      <c r="E406" s="363">
        <f>E328+D406</f>
        <v>5800</v>
      </c>
    </row>
    <row r="407" spans="1:5" s="66" customFormat="1" ht="22.5" customHeight="1">
      <c r="A407" s="314" t="s">
        <v>196</v>
      </c>
      <c r="B407" s="77">
        <v>413003</v>
      </c>
      <c r="C407" s="366">
        <v>108648</v>
      </c>
      <c r="D407" s="367">
        <f>มาตรฐาน3!H207</f>
        <v>5177.58</v>
      </c>
      <c r="E407" s="363">
        <f>E329+D407</f>
        <v>47782.81999999999</v>
      </c>
    </row>
    <row r="408" spans="1:5" ht="20.25" customHeight="1">
      <c r="A408" s="67" t="s">
        <v>102</v>
      </c>
      <c r="B408" s="311"/>
      <c r="C408" s="368">
        <f>SUM(C406:C407)</f>
        <v>124248</v>
      </c>
      <c r="D408" s="356">
        <f>SUM(D406:D407)</f>
        <v>6477.58</v>
      </c>
      <c r="E408" s="357">
        <f>SUM(E406:E407)</f>
        <v>53582.81999999999</v>
      </c>
    </row>
    <row r="409" spans="1:5" ht="19.5" customHeight="1">
      <c r="A409" s="544" t="s">
        <v>16</v>
      </c>
      <c r="B409" s="313" t="s">
        <v>190</v>
      </c>
      <c r="C409" s="366"/>
      <c r="D409" s="374"/>
      <c r="E409" s="360"/>
    </row>
    <row r="410" spans="1:5" ht="23.25" customHeight="1">
      <c r="A410" s="309" t="s">
        <v>197</v>
      </c>
      <c r="B410" s="77">
        <v>415004</v>
      </c>
      <c r="C410" s="364">
        <v>50000</v>
      </c>
      <c r="D410" s="365">
        <f>มาตรฐาน3!H208</f>
        <v>15000</v>
      </c>
      <c r="E410" s="363">
        <f>7500+D410</f>
        <v>22500</v>
      </c>
    </row>
    <row r="411" spans="1:5" ht="21" customHeight="1">
      <c r="A411" s="309" t="s">
        <v>470</v>
      </c>
      <c r="B411" s="255"/>
      <c r="C411" s="364">
        <v>1000</v>
      </c>
      <c r="D411" s="370"/>
      <c r="E411" s="363">
        <f>E333</f>
        <v>0</v>
      </c>
    </row>
    <row r="412" spans="1:5" ht="21" customHeight="1">
      <c r="A412" s="309" t="s">
        <v>471</v>
      </c>
      <c r="B412" s="255"/>
      <c r="C412" s="364">
        <v>1000</v>
      </c>
      <c r="D412" s="370"/>
      <c r="E412" s="363">
        <f>E334</f>
        <v>0</v>
      </c>
    </row>
    <row r="413" spans="1:5" ht="20.25" customHeight="1">
      <c r="A413" s="238" t="s">
        <v>472</v>
      </c>
      <c r="B413" s="255"/>
      <c r="C413" s="366">
        <v>2000</v>
      </c>
      <c r="D413" s="370"/>
      <c r="E413" s="363">
        <f>E335</f>
        <v>0</v>
      </c>
    </row>
    <row r="414" spans="1:5" ht="20.25" customHeight="1">
      <c r="A414" s="309" t="s">
        <v>473</v>
      </c>
      <c r="B414" s="255"/>
      <c r="C414" s="364">
        <v>500</v>
      </c>
      <c r="D414" s="367"/>
      <c r="E414" s="363">
        <f>E336</f>
        <v>0</v>
      </c>
    </row>
    <row r="415" spans="1:5" ht="21.75" customHeight="1">
      <c r="A415" s="309" t="s">
        <v>474</v>
      </c>
      <c r="B415" s="255"/>
      <c r="C415" s="364">
        <v>5000</v>
      </c>
      <c r="D415" s="370"/>
      <c r="E415" s="363">
        <f>E337</f>
        <v>0</v>
      </c>
    </row>
    <row r="416" spans="1:5" s="66" customFormat="1" ht="23.25" customHeight="1">
      <c r="A416" s="310" t="s">
        <v>475</v>
      </c>
      <c r="B416" s="255">
        <v>415999</v>
      </c>
      <c r="C416" s="366">
        <v>1667</v>
      </c>
      <c r="D416" s="375">
        <f>มาตรฐาน3!H210</f>
        <v>100</v>
      </c>
      <c r="E416" s="363">
        <f>E338+D416</f>
        <v>120</v>
      </c>
    </row>
    <row r="417" spans="1:5" ht="21" customHeight="1">
      <c r="A417" s="67" t="s">
        <v>102</v>
      </c>
      <c r="B417" s="311"/>
      <c r="C417" s="368">
        <f>SUM(C410:C416)</f>
        <v>61167</v>
      </c>
      <c r="D417" s="369">
        <f>SUM(D410:D416)</f>
        <v>15100</v>
      </c>
      <c r="E417" s="357">
        <f>SUM(E410:E416)</f>
        <v>22620</v>
      </c>
    </row>
    <row r="418" spans="1:5" ht="21" customHeight="1">
      <c r="A418" s="312" t="s">
        <v>14</v>
      </c>
      <c r="B418" s="313" t="s">
        <v>191</v>
      </c>
      <c r="C418" s="366"/>
      <c r="D418" s="376"/>
      <c r="E418" s="360"/>
    </row>
    <row r="419" spans="1:5" ht="23.25" customHeight="1">
      <c r="A419" s="309" t="s">
        <v>198</v>
      </c>
      <c r="B419" s="256">
        <v>421002</v>
      </c>
      <c r="C419" s="364">
        <v>9088944</v>
      </c>
      <c r="D419" s="364">
        <f>มาตรฐาน3!H193</f>
        <v>1177386.45</v>
      </c>
      <c r="E419" s="363">
        <f>E341+D419</f>
        <v>3605518.1399999997</v>
      </c>
    </row>
    <row r="420" spans="1:5" ht="21.75" customHeight="1">
      <c r="A420" s="309" t="s">
        <v>199</v>
      </c>
      <c r="B420" s="256">
        <v>421004</v>
      </c>
      <c r="C420" s="377">
        <v>1886308</v>
      </c>
      <c r="D420" s="364">
        <f>มาตรฐาน3!H194</f>
        <v>158382.97</v>
      </c>
      <c r="E420" s="363">
        <f>E342+D420</f>
        <v>985055.2499999999</v>
      </c>
    </row>
    <row r="421" spans="1:5" ht="23.25" customHeight="1">
      <c r="A421" s="309" t="s">
        <v>200</v>
      </c>
      <c r="B421" s="256">
        <v>421005</v>
      </c>
      <c r="C421" s="377">
        <v>37981</v>
      </c>
      <c r="D421" s="364">
        <f>มาตรฐาน3!H195</f>
        <v>0</v>
      </c>
      <c r="E421" s="363">
        <v>18583.51</v>
      </c>
    </row>
    <row r="422" spans="1:5" ht="19.5" customHeight="1">
      <c r="A422" s="309" t="s">
        <v>201</v>
      </c>
      <c r="B422" s="256">
        <v>421006</v>
      </c>
      <c r="C422" s="364">
        <v>872739</v>
      </c>
      <c r="D422" s="364">
        <f>มาตรฐาน3!H196</f>
        <v>97439.99</v>
      </c>
      <c r="E422" s="363">
        <f>E344+D422</f>
        <v>580518.62</v>
      </c>
    </row>
    <row r="423" spans="1:5" ht="19.5" customHeight="1">
      <c r="A423" s="238" t="s">
        <v>202</v>
      </c>
      <c r="B423" s="256">
        <v>421007</v>
      </c>
      <c r="C423" s="364">
        <v>1907922</v>
      </c>
      <c r="D423" s="364">
        <f>มาตรฐาน3!H197</f>
        <v>135561.44</v>
      </c>
      <c r="E423" s="363">
        <f>E345+D423</f>
        <v>866059.4199999999</v>
      </c>
    </row>
    <row r="424" spans="1:5" ht="21" customHeight="1">
      <c r="A424" s="309" t="s">
        <v>203</v>
      </c>
      <c r="B424" s="256">
        <v>421012</v>
      </c>
      <c r="C424" s="364">
        <v>30496</v>
      </c>
      <c r="D424" s="364">
        <f>มาตรฐาน3!H198</f>
        <v>0</v>
      </c>
      <c r="E424" s="363">
        <f>E346</f>
        <v>10096.28</v>
      </c>
    </row>
    <row r="425" spans="1:5" ht="21">
      <c r="A425" s="309" t="s">
        <v>204</v>
      </c>
      <c r="B425" s="256">
        <v>421013</v>
      </c>
      <c r="C425" s="364">
        <v>78589</v>
      </c>
      <c r="D425" s="364">
        <f>มาตรฐาน3!H199</f>
        <v>0</v>
      </c>
      <c r="E425" s="363">
        <f>E347</f>
        <v>32094.93</v>
      </c>
    </row>
    <row r="426" spans="1:5" ht="21">
      <c r="A426" s="529" t="s">
        <v>205</v>
      </c>
      <c r="B426" s="256">
        <v>421015</v>
      </c>
      <c r="C426" s="364">
        <v>360432</v>
      </c>
      <c r="D426" s="430">
        <f>มาตรฐาน3!H200</f>
        <v>32799</v>
      </c>
      <c r="E426" s="363">
        <f>E348+D426</f>
        <v>146143</v>
      </c>
    </row>
    <row r="427" spans="1:8" s="66" customFormat="1" ht="19.5" customHeight="1">
      <c r="A427" s="545" t="s">
        <v>476</v>
      </c>
      <c r="B427" s="546"/>
      <c r="C427" s="547">
        <v>54277</v>
      </c>
      <c r="D427" s="548"/>
      <c r="E427" s="363">
        <f>E349</f>
        <v>53924.54</v>
      </c>
      <c r="F427" s="88"/>
      <c r="H427" s="88"/>
    </row>
    <row r="428" spans="1:8" s="66" customFormat="1" ht="23.25" customHeight="1">
      <c r="A428" s="67" t="s">
        <v>102</v>
      </c>
      <c r="B428" s="311"/>
      <c r="C428" s="368">
        <f>SUM(C419:C427)</f>
        <v>14317688</v>
      </c>
      <c r="D428" s="549">
        <f>SUM(D419:D427)</f>
        <v>1601569.8499999999</v>
      </c>
      <c r="E428" s="357">
        <f>SUM(E419:E427)</f>
        <v>6297993.6899999995</v>
      </c>
      <c r="F428" s="88"/>
      <c r="H428" s="88"/>
    </row>
    <row r="429" spans="1:8" s="66" customFormat="1" ht="23.25" customHeight="1">
      <c r="A429" s="315"/>
      <c r="B429" s="316"/>
      <c r="C429" s="378"/>
      <c r="D429" s="379"/>
      <c r="E429" s="380"/>
      <c r="F429" s="88"/>
      <c r="H429" s="88"/>
    </row>
    <row r="430" spans="1:8" s="66" customFormat="1" ht="23.25" customHeight="1">
      <c r="A430" s="317"/>
      <c r="B430" s="318"/>
      <c r="C430" s="381"/>
      <c r="D430" s="382"/>
      <c r="E430" s="383"/>
      <c r="F430" s="88"/>
      <c r="H430" s="88"/>
    </row>
    <row r="431" spans="1:8" s="66" customFormat="1" ht="23.25" customHeight="1">
      <c r="A431" s="695" t="s">
        <v>19</v>
      </c>
      <c r="B431" s="695"/>
      <c r="C431" s="695"/>
      <c r="D431" s="695"/>
      <c r="E431" s="695"/>
      <c r="F431" s="88"/>
      <c r="H431" s="88"/>
    </row>
    <row r="432" spans="1:8" s="66" customFormat="1" ht="23.25" customHeight="1">
      <c r="A432" s="695" t="s">
        <v>20</v>
      </c>
      <c r="B432" s="695"/>
      <c r="C432" s="695"/>
      <c r="D432" s="695"/>
      <c r="E432" s="695"/>
      <c r="F432" s="88"/>
      <c r="H432" s="88"/>
    </row>
    <row r="433" spans="1:8" s="66" customFormat="1" ht="23.25" customHeight="1">
      <c r="A433" s="725" t="str">
        <f>A391</f>
        <v> วันที่  31  มีนาคม  2558</v>
      </c>
      <c r="B433" s="725"/>
      <c r="C433" s="725"/>
      <c r="D433" s="725"/>
      <c r="E433" s="725"/>
      <c r="F433" s="88"/>
      <c r="H433" s="88"/>
    </row>
    <row r="434" spans="1:8" ht="23.25" customHeight="1">
      <c r="A434" s="271" t="s">
        <v>35</v>
      </c>
      <c r="B434" s="271" t="s">
        <v>36</v>
      </c>
      <c r="C434" s="356" t="s">
        <v>21</v>
      </c>
      <c r="D434" s="356" t="s">
        <v>31</v>
      </c>
      <c r="E434" s="357" t="s">
        <v>32</v>
      </c>
      <c r="H434" s="91"/>
    </row>
    <row r="435" spans="1:5" ht="23.25" customHeight="1">
      <c r="A435" s="319" t="s">
        <v>27</v>
      </c>
      <c r="B435" s="320"/>
      <c r="C435" s="384"/>
      <c r="D435" s="376"/>
      <c r="E435" s="385"/>
    </row>
    <row r="436" spans="1:5" ht="23.25" customHeight="1">
      <c r="A436" s="321" t="s">
        <v>28</v>
      </c>
      <c r="B436" s="160" t="s">
        <v>192</v>
      </c>
      <c r="C436" s="364"/>
      <c r="D436" s="362"/>
      <c r="E436" s="363"/>
    </row>
    <row r="437" spans="1:8" s="66" customFormat="1" ht="23.25" customHeight="1">
      <c r="A437" s="238" t="s">
        <v>206</v>
      </c>
      <c r="B437" s="258">
        <v>431002</v>
      </c>
      <c r="C437" s="370">
        <v>8000000</v>
      </c>
      <c r="D437" s="370">
        <f>มาตรฐาน3!H211</f>
        <v>42000</v>
      </c>
      <c r="E437" s="363">
        <f>E359+D437</f>
        <v>1566790</v>
      </c>
      <c r="F437" s="88"/>
      <c r="H437" s="386"/>
    </row>
    <row r="438" spans="1:8" s="66" customFormat="1" ht="23.25" customHeight="1">
      <c r="A438" s="238" t="s">
        <v>618</v>
      </c>
      <c r="B438" s="285"/>
      <c r="C438" s="373"/>
      <c r="D438" s="370">
        <v>0</v>
      </c>
      <c r="E438" s="363">
        <f>E360</f>
        <v>1043190</v>
      </c>
      <c r="F438" s="88"/>
      <c r="H438" s="386"/>
    </row>
    <row r="439" spans="1:8" s="66" customFormat="1" ht="23.25" customHeight="1">
      <c r="A439" s="613" t="s">
        <v>688</v>
      </c>
      <c r="B439" s="614"/>
      <c r="C439" s="465"/>
      <c r="D439" s="367">
        <f>มาตรฐาน3!H212</f>
        <v>1376291</v>
      </c>
      <c r="E439" s="363">
        <f>E361+D439</f>
        <v>3861911</v>
      </c>
      <c r="F439" s="88"/>
      <c r="H439" s="386"/>
    </row>
    <row r="440" spans="1:8" ht="23.25" customHeight="1">
      <c r="A440" s="67" t="s">
        <v>102</v>
      </c>
      <c r="B440" s="311"/>
      <c r="C440" s="368">
        <f>SUM(C437)</f>
        <v>8000000</v>
      </c>
      <c r="D440" s="356">
        <f>SUM(D437:D439)</f>
        <v>1418291</v>
      </c>
      <c r="E440" s="357">
        <f>SUM(E437:E439)</f>
        <v>6471891</v>
      </c>
      <c r="F440" s="91"/>
      <c r="H440" s="91"/>
    </row>
    <row r="441" spans="1:5" ht="23.25" customHeight="1">
      <c r="A441" s="307" t="s">
        <v>29</v>
      </c>
      <c r="B441" s="320"/>
      <c r="C441" s="384"/>
      <c r="D441" s="376"/>
      <c r="E441" s="360"/>
    </row>
    <row r="442" spans="1:5" ht="23.25" customHeight="1">
      <c r="A442" s="308" t="s">
        <v>17</v>
      </c>
      <c r="B442" s="160"/>
      <c r="C442" s="364"/>
      <c r="D442" s="362"/>
      <c r="E442" s="363"/>
    </row>
    <row r="443" spans="1:5" ht="23.25" customHeight="1">
      <c r="A443" s="309" t="s">
        <v>237</v>
      </c>
      <c r="B443" s="160"/>
      <c r="C443" s="371">
        <v>0</v>
      </c>
      <c r="D443" s="364">
        <v>0</v>
      </c>
      <c r="E443" s="363">
        <f>E365+D443</f>
        <v>630960</v>
      </c>
    </row>
    <row r="444" spans="1:5" ht="23.25" customHeight="1">
      <c r="A444" s="238" t="s">
        <v>238</v>
      </c>
      <c r="B444" s="160"/>
      <c r="C444" s="371">
        <v>0</v>
      </c>
      <c r="D444" s="364">
        <f>มาตรฐาน3!H213</f>
        <v>43600</v>
      </c>
      <c r="E444" s="363">
        <f>E366+D444</f>
        <v>130800</v>
      </c>
    </row>
    <row r="445" spans="1:5" ht="23.25" customHeight="1">
      <c r="A445" s="240" t="s">
        <v>239</v>
      </c>
      <c r="B445" s="313"/>
      <c r="C445" s="372">
        <v>0</v>
      </c>
      <c r="D445" s="387">
        <f>มาตรฐาน3!H214</f>
        <v>2180</v>
      </c>
      <c r="E445" s="363">
        <f>E367+D445</f>
        <v>6540</v>
      </c>
    </row>
    <row r="446" spans="1:7" s="66" customFormat="1" ht="23.25" customHeight="1">
      <c r="A446" s="238" t="s">
        <v>542</v>
      </c>
      <c r="B446" s="615"/>
      <c r="C446" s="371"/>
      <c r="D446" s="374">
        <f>มาตรฐาน3!H380</f>
        <v>0</v>
      </c>
      <c r="E446" s="363">
        <f>E368</f>
        <v>78200</v>
      </c>
      <c r="G446" s="88"/>
    </row>
    <row r="447" spans="1:5" s="66" customFormat="1" ht="23.25" customHeight="1">
      <c r="A447" s="240" t="s">
        <v>445</v>
      </c>
      <c r="B447" s="616"/>
      <c r="C447" s="371"/>
      <c r="D447" s="364">
        <v>0</v>
      </c>
      <c r="E447" s="363">
        <f>E369</f>
        <v>37500</v>
      </c>
    </row>
    <row r="448" spans="1:5" s="66" customFormat="1" ht="23.25" customHeight="1">
      <c r="A448" s="440" t="s">
        <v>250</v>
      </c>
      <c r="B448" s="438"/>
      <c r="C448" s="372"/>
      <c r="D448" s="430">
        <f>มาตรฐาน3!H215</f>
        <v>1016800</v>
      </c>
      <c r="E448" s="363">
        <f>E370+D448</f>
        <v>3563600</v>
      </c>
    </row>
    <row r="449" spans="1:5" s="66" customFormat="1" ht="23.25" customHeight="1">
      <c r="A449" s="608" t="s">
        <v>361</v>
      </c>
      <c r="B449" s="438"/>
      <c r="C449" s="524"/>
      <c r="D449" s="374">
        <f>มาตรฐาน3!H216</f>
        <v>549600</v>
      </c>
      <c r="E449" s="363">
        <f>E371+D449</f>
        <v>1282400</v>
      </c>
    </row>
    <row r="450" spans="1:5" s="66" customFormat="1" ht="23.25" customHeight="1" thickBot="1">
      <c r="A450" s="412" t="s">
        <v>102</v>
      </c>
      <c r="B450" s="564"/>
      <c r="C450" s="388">
        <v>0</v>
      </c>
      <c r="D450" s="389">
        <f>SUM(D443:D449)</f>
        <v>1612180</v>
      </c>
      <c r="E450" s="390">
        <f>SUM(E443:E449)</f>
        <v>5730000</v>
      </c>
    </row>
    <row r="451" spans="1:5" ht="22.5" thickBot="1" thickTop="1">
      <c r="A451" s="324" t="s">
        <v>11</v>
      </c>
      <c r="B451" s="325"/>
      <c r="C451" s="391">
        <f>C398+C404+C408+C417+C428+C440+C443</f>
        <v>22600000</v>
      </c>
      <c r="D451" s="392">
        <f>D398+D404+D408+D417+D428+D440+D450</f>
        <v>4696707.43</v>
      </c>
      <c r="E451" s="393">
        <f>E398+E404+E408+E417+E428+E440+E450</f>
        <v>18669704.91</v>
      </c>
    </row>
    <row r="452" ht="21.75" thickTop="1"/>
    <row r="467" spans="1:5" ht="20.25" customHeight="1">
      <c r="A467" s="723" t="s">
        <v>19</v>
      </c>
      <c r="B467" s="723"/>
      <c r="C467" s="723"/>
      <c r="D467" s="723"/>
      <c r="E467" s="723"/>
    </row>
    <row r="468" spans="1:7" ht="20.25" customHeight="1">
      <c r="A468" s="723" t="s">
        <v>20</v>
      </c>
      <c r="B468" s="723"/>
      <c r="C468" s="723"/>
      <c r="D468" s="723"/>
      <c r="E468" s="723"/>
      <c r="G468" s="91"/>
    </row>
    <row r="469" spans="1:5" ht="21">
      <c r="A469" s="724" t="s">
        <v>861</v>
      </c>
      <c r="B469" s="724"/>
      <c r="C469" s="724"/>
      <c r="D469" s="724"/>
      <c r="E469" s="724"/>
    </row>
    <row r="470" spans="1:5" ht="23.25" customHeight="1">
      <c r="A470" s="271" t="s">
        <v>35</v>
      </c>
      <c r="B470" s="271" t="s">
        <v>36</v>
      </c>
      <c r="C470" s="356" t="s">
        <v>21</v>
      </c>
      <c r="D470" s="356" t="s">
        <v>31</v>
      </c>
      <c r="E470" s="357" t="s">
        <v>32</v>
      </c>
    </row>
    <row r="471" spans="1:5" ht="19.5" customHeight="1">
      <c r="A471" s="543" t="s">
        <v>22</v>
      </c>
      <c r="B471" s="285"/>
      <c r="C471" s="358"/>
      <c r="D471" s="359"/>
      <c r="E471" s="360"/>
    </row>
    <row r="472" spans="1:5" ht="19.5" customHeight="1">
      <c r="A472" s="308" t="s">
        <v>12</v>
      </c>
      <c r="B472" s="97">
        <v>411000</v>
      </c>
      <c r="C472" s="361"/>
      <c r="D472" s="362"/>
      <c r="E472" s="363"/>
    </row>
    <row r="473" spans="1:5" ht="23.25" customHeight="1">
      <c r="A473" s="309" t="s">
        <v>23</v>
      </c>
      <c r="B473" s="77">
        <v>411001</v>
      </c>
      <c r="C473" s="364">
        <v>21928</v>
      </c>
      <c r="D473" s="365">
        <f>มาตรฐาน3!H227</f>
        <v>0</v>
      </c>
      <c r="E473" s="363">
        <f>E395+D473</f>
        <v>19280</v>
      </c>
    </row>
    <row r="474" spans="1:5" ht="23.25" customHeight="1">
      <c r="A474" s="309" t="s">
        <v>24</v>
      </c>
      <c r="B474" s="77">
        <v>411002</v>
      </c>
      <c r="C474" s="364">
        <v>44337</v>
      </c>
      <c r="D474" s="365">
        <f>มาตรฐาน3!H228</f>
        <v>2680</v>
      </c>
      <c r="E474" s="363">
        <f>E396+D474</f>
        <v>45458</v>
      </c>
    </row>
    <row r="475" spans="1:5" ht="21" customHeight="1">
      <c r="A475" s="310" t="s">
        <v>25</v>
      </c>
      <c r="B475" s="255">
        <v>411003</v>
      </c>
      <c r="C475" s="366">
        <v>7752</v>
      </c>
      <c r="D475" s="367">
        <f>มาตรฐาน3!H229</f>
        <v>0</v>
      </c>
      <c r="E475" s="363">
        <f>E397+D475</f>
        <v>10120</v>
      </c>
    </row>
    <row r="476" spans="1:5" s="66" customFormat="1" ht="21" customHeight="1">
      <c r="A476" s="67" t="s">
        <v>102</v>
      </c>
      <c r="B476" s="311"/>
      <c r="C476" s="368">
        <f>SUM(C473:C475)</f>
        <v>74017</v>
      </c>
      <c r="D476" s="369">
        <f>SUM(D473:D475)</f>
        <v>2680</v>
      </c>
      <c r="E476" s="357">
        <f>SUM(E473:E475)</f>
        <v>74858</v>
      </c>
    </row>
    <row r="477" spans="1:5" ht="21" customHeight="1">
      <c r="A477" s="307" t="s">
        <v>13</v>
      </c>
      <c r="B477" s="90">
        <v>412000</v>
      </c>
      <c r="C477" s="366"/>
      <c r="D477" s="359"/>
      <c r="E477" s="360"/>
    </row>
    <row r="478" spans="1:5" ht="23.25" customHeight="1">
      <c r="A478" s="95" t="s">
        <v>467</v>
      </c>
      <c r="B478" s="256">
        <v>412102</v>
      </c>
      <c r="C478" s="364">
        <v>100</v>
      </c>
      <c r="D478" s="364">
        <v>0</v>
      </c>
      <c r="E478" s="363">
        <f>E400</f>
        <v>0</v>
      </c>
    </row>
    <row r="479" spans="1:5" ht="23.25" customHeight="1">
      <c r="A479" s="238" t="s">
        <v>468</v>
      </c>
      <c r="B479" s="256">
        <v>412106</v>
      </c>
      <c r="C479" s="371">
        <v>220</v>
      </c>
      <c r="D479" s="370">
        <v>0</v>
      </c>
      <c r="E479" s="363">
        <f>E401</f>
        <v>0</v>
      </c>
    </row>
    <row r="480" spans="1:5" ht="23.25" customHeight="1">
      <c r="A480" s="238" t="s">
        <v>469</v>
      </c>
      <c r="B480" s="77">
        <v>412399</v>
      </c>
      <c r="C480" s="372">
        <v>22560</v>
      </c>
      <c r="D480" s="370">
        <f>มาตรฐาน3!H241</f>
        <v>50</v>
      </c>
      <c r="E480" s="363">
        <f>E402+D480</f>
        <v>21470</v>
      </c>
    </row>
    <row r="481" spans="1:5" s="66" customFormat="1" ht="18.75" customHeight="1">
      <c r="A481" s="239" t="s">
        <v>541</v>
      </c>
      <c r="C481" s="617"/>
      <c r="D481" s="364">
        <v>0</v>
      </c>
      <c r="E481" s="363">
        <f>E403</f>
        <v>19.4</v>
      </c>
    </row>
    <row r="482" spans="1:5" ht="23.25" customHeight="1">
      <c r="A482" s="67" t="s">
        <v>102</v>
      </c>
      <c r="B482" s="311"/>
      <c r="C482" s="368">
        <f>SUM(C477:C480)</f>
        <v>22880</v>
      </c>
      <c r="D482" s="369">
        <f>SUM(D479:D481)</f>
        <v>50</v>
      </c>
      <c r="E482" s="357">
        <f>SUM(E478:E481)</f>
        <v>21489.4</v>
      </c>
    </row>
    <row r="483" spans="1:5" ht="23.25" customHeight="1">
      <c r="A483" s="312" t="s">
        <v>15</v>
      </c>
      <c r="B483" s="313" t="s">
        <v>189</v>
      </c>
      <c r="C483" s="541"/>
      <c r="D483" s="367"/>
      <c r="E483" s="360"/>
    </row>
    <row r="484" spans="1:5" ht="23.25" customHeight="1">
      <c r="A484" s="314" t="s">
        <v>195</v>
      </c>
      <c r="B484" s="77">
        <v>413002</v>
      </c>
      <c r="C484" s="364">
        <v>15600</v>
      </c>
      <c r="D484" s="370">
        <f>มาตรฐาน3!H242</f>
        <v>1300</v>
      </c>
      <c r="E484" s="363">
        <f>E406+D484</f>
        <v>7100</v>
      </c>
    </row>
    <row r="485" spans="1:5" s="66" customFormat="1" ht="22.5" customHeight="1">
      <c r="A485" s="314" t="s">
        <v>196</v>
      </c>
      <c r="B485" s="77">
        <v>413003</v>
      </c>
      <c r="C485" s="366">
        <v>108648</v>
      </c>
      <c r="D485" s="367">
        <f>มาตรฐาน3!H285</f>
        <v>0</v>
      </c>
      <c r="E485" s="363">
        <f>E407+D485</f>
        <v>47782.81999999999</v>
      </c>
    </row>
    <row r="486" spans="1:5" ht="20.25" customHeight="1">
      <c r="A486" s="67" t="s">
        <v>102</v>
      </c>
      <c r="B486" s="311"/>
      <c r="C486" s="368">
        <f>SUM(C484:C485)</f>
        <v>124248</v>
      </c>
      <c r="D486" s="356">
        <f>SUM(D484:D485)</f>
        <v>1300</v>
      </c>
      <c r="E486" s="357">
        <f>SUM(E484:E485)</f>
        <v>54882.81999999999</v>
      </c>
    </row>
    <row r="487" spans="1:5" ht="19.5" customHeight="1">
      <c r="A487" s="544" t="s">
        <v>16</v>
      </c>
      <c r="B487" s="313" t="s">
        <v>190</v>
      </c>
      <c r="C487" s="366"/>
      <c r="D487" s="374"/>
      <c r="E487" s="360"/>
    </row>
    <row r="488" spans="1:5" ht="23.25" customHeight="1">
      <c r="A488" s="309" t="s">
        <v>197</v>
      </c>
      <c r="B488" s="77">
        <v>415004</v>
      </c>
      <c r="C488" s="364">
        <v>50000</v>
      </c>
      <c r="D488" s="365">
        <f>มาตรฐาน3!H244</f>
        <v>1500</v>
      </c>
      <c r="E488" s="363">
        <f>E410+D488</f>
        <v>24000</v>
      </c>
    </row>
    <row r="489" spans="1:5" ht="21" customHeight="1">
      <c r="A489" s="309" t="s">
        <v>470</v>
      </c>
      <c r="B489" s="255"/>
      <c r="C489" s="364">
        <v>1000</v>
      </c>
      <c r="D489" s="370"/>
      <c r="E489" s="363">
        <f>E411</f>
        <v>0</v>
      </c>
    </row>
    <row r="490" spans="1:5" ht="21" customHeight="1">
      <c r="A490" s="309" t="s">
        <v>471</v>
      </c>
      <c r="B490" s="255"/>
      <c r="C490" s="364">
        <v>1000</v>
      </c>
      <c r="D490" s="370"/>
      <c r="E490" s="363">
        <f>E412</f>
        <v>0</v>
      </c>
    </row>
    <row r="491" spans="1:5" ht="20.25" customHeight="1">
      <c r="A491" s="238" t="s">
        <v>472</v>
      </c>
      <c r="B491" s="255"/>
      <c r="C491" s="366">
        <v>2000</v>
      </c>
      <c r="D491" s="370"/>
      <c r="E491" s="363">
        <f>E413</f>
        <v>0</v>
      </c>
    </row>
    <row r="492" spans="1:5" ht="20.25" customHeight="1">
      <c r="A492" s="309" t="s">
        <v>473</v>
      </c>
      <c r="B492" s="255"/>
      <c r="C492" s="364">
        <v>500</v>
      </c>
      <c r="D492" s="367"/>
      <c r="E492" s="363">
        <f>E414</f>
        <v>0</v>
      </c>
    </row>
    <row r="493" spans="1:5" ht="21.75" customHeight="1">
      <c r="A493" s="309" t="s">
        <v>474</v>
      </c>
      <c r="B493" s="255"/>
      <c r="C493" s="364">
        <v>5000</v>
      </c>
      <c r="D493" s="370"/>
      <c r="E493" s="363">
        <f>E415</f>
        <v>0</v>
      </c>
    </row>
    <row r="494" spans="1:5" s="66" customFormat="1" ht="23.25" customHeight="1">
      <c r="A494" s="310" t="s">
        <v>475</v>
      </c>
      <c r="B494" s="255">
        <v>415999</v>
      </c>
      <c r="C494" s="366">
        <v>1667</v>
      </c>
      <c r="D494" s="375">
        <f>มาตรฐาน3!H246</f>
        <v>0</v>
      </c>
      <c r="E494" s="363">
        <f>E416+D494</f>
        <v>120</v>
      </c>
    </row>
    <row r="495" spans="1:5" ht="21" customHeight="1">
      <c r="A495" s="67" t="s">
        <v>102</v>
      </c>
      <c r="B495" s="311"/>
      <c r="C495" s="368">
        <f>SUM(C488:C494)</f>
        <v>61167</v>
      </c>
      <c r="D495" s="369">
        <f>SUM(D488:D494)</f>
        <v>1500</v>
      </c>
      <c r="E495" s="357">
        <f>SUM(E488:E494)</f>
        <v>24120</v>
      </c>
    </row>
    <row r="496" spans="1:5" ht="21" customHeight="1">
      <c r="A496" s="312" t="s">
        <v>14</v>
      </c>
      <c r="B496" s="313" t="s">
        <v>191</v>
      </c>
      <c r="C496" s="366"/>
      <c r="D496" s="376"/>
      <c r="E496" s="360"/>
    </row>
    <row r="497" spans="1:5" ht="23.25" customHeight="1">
      <c r="A497" s="309" t="s">
        <v>198</v>
      </c>
      <c r="B497" s="256">
        <v>421002</v>
      </c>
      <c r="C497" s="364">
        <v>9088944</v>
      </c>
      <c r="D497" s="364">
        <f>มาตรฐาน3!H230</f>
        <v>707230.86</v>
      </c>
      <c r="E497" s="363">
        <f>E419+D497</f>
        <v>4312749</v>
      </c>
    </row>
    <row r="498" spans="1:5" ht="21.75" customHeight="1">
      <c r="A498" s="309" t="s">
        <v>199</v>
      </c>
      <c r="B498" s="256">
        <v>421004</v>
      </c>
      <c r="C498" s="377">
        <v>1886308</v>
      </c>
      <c r="D498" s="364">
        <f>มาตรฐาน3!H231</f>
        <v>154368.59</v>
      </c>
      <c r="E498" s="363">
        <f>E420+D498</f>
        <v>1139423.8399999999</v>
      </c>
    </row>
    <row r="499" spans="1:5" ht="23.25" customHeight="1">
      <c r="A499" s="309" t="s">
        <v>200</v>
      </c>
      <c r="B499" s="256">
        <v>421005</v>
      </c>
      <c r="C499" s="377">
        <v>37981</v>
      </c>
      <c r="D499" s="364">
        <f>มาตรฐาน3!H232</f>
        <v>0</v>
      </c>
      <c r="E499" s="363">
        <v>18583.51</v>
      </c>
    </row>
    <row r="500" spans="1:5" ht="19.5" customHeight="1">
      <c r="A500" s="309" t="s">
        <v>201</v>
      </c>
      <c r="B500" s="256">
        <v>421006</v>
      </c>
      <c r="C500" s="364">
        <v>872739</v>
      </c>
      <c r="D500" s="364">
        <f>มาตรฐาน3!H233</f>
        <v>121229.32</v>
      </c>
      <c r="E500" s="363">
        <f>E422+D500</f>
        <v>701747.94</v>
      </c>
    </row>
    <row r="501" spans="1:5" ht="19.5" customHeight="1">
      <c r="A501" s="238" t="s">
        <v>202</v>
      </c>
      <c r="B501" s="256">
        <v>421007</v>
      </c>
      <c r="C501" s="364">
        <v>1907922</v>
      </c>
      <c r="D501" s="364">
        <f>มาตรฐาน3!H234</f>
        <v>167501.49</v>
      </c>
      <c r="E501" s="363">
        <f>E423+D501</f>
        <v>1033560.9099999999</v>
      </c>
    </row>
    <row r="502" spans="1:5" ht="21" customHeight="1">
      <c r="A502" s="309" t="s">
        <v>203</v>
      </c>
      <c r="B502" s="256">
        <v>421012</v>
      </c>
      <c r="C502" s="364">
        <v>30496</v>
      </c>
      <c r="D502" s="364">
        <f>มาตรฐาน3!H235</f>
        <v>0</v>
      </c>
      <c r="E502" s="363">
        <f>E424</f>
        <v>10096.28</v>
      </c>
    </row>
    <row r="503" spans="1:5" ht="21">
      <c r="A503" s="309" t="s">
        <v>204</v>
      </c>
      <c r="B503" s="256">
        <v>421013</v>
      </c>
      <c r="C503" s="364">
        <v>78589</v>
      </c>
      <c r="D503" s="364">
        <f>มาตรฐาน3!H236</f>
        <v>12212.86</v>
      </c>
      <c r="E503" s="363">
        <f>E425+D503</f>
        <v>44307.79</v>
      </c>
    </row>
    <row r="504" spans="1:5" ht="21">
      <c r="A504" s="529" t="s">
        <v>205</v>
      </c>
      <c r="B504" s="256">
        <v>421015</v>
      </c>
      <c r="C504" s="364">
        <v>360432</v>
      </c>
      <c r="D504" s="430">
        <f>มาตรฐาน3!H237</f>
        <v>32882</v>
      </c>
      <c r="E504" s="363">
        <f>E426+D504</f>
        <v>179025</v>
      </c>
    </row>
    <row r="505" spans="1:8" s="66" customFormat="1" ht="19.5" customHeight="1">
      <c r="A505" s="545" t="s">
        <v>476</v>
      </c>
      <c r="B505" s="546"/>
      <c r="C505" s="547">
        <v>54277</v>
      </c>
      <c r="D505" s="548"/>
      <c r="E505" s="363">
        <f>E427</f>
        <v>53924.54</v>
      </c>
      <c r="F505" s="88"/>
      <c r="H505" s="88"/>
    </row>
    <row r="506" spans="1:8" s="66" customFormat="1" ht="23.25" customHeight="1">
      <c r="A506" s="67" t="s">
        <v>102</v>
      </c>
      <c r="B506" s="311"/>
      <c r="C506" s="368">
        <f>SUM(C497:C505)</f>
        <v>14317688</v>
      </c>
      <c r="D506" s="549">
        <f>SUM(D497:D505)</f>
        <v>1195425.12</v>
      </c>
      <c r="E506" s="357">
        <f>SUM(E497:E505)</f>
        <v>7493418.81</v>
      </c>
      <c r="F506" s="88"/>
      <c r="H506" s="88"/>
    </row>
    <row r="507" spans="1:8" s="66" customFormat="1" ht="23.25" customHeight="1">
      <c r="A507" s="315"/>
      <c r="B507" s="316"/>
      <c r="C507" s="378"/>
      <c r="D507" s="379"/>
      <c r="E507" s="380"/>
      <c r="F507" s="88"/>
      <c r="H507" s="88"/>
    </row>
    <row r="508" spans="1:8" s="66" customFormat="1" ht="23.25" customHeight="1">
      <c r="A508" s="317"/>
      <c r="B508" s="318"/>
      <c r="C508" s="381"/>
      <c r="D508" s="382"/>
      <c r="E508" s="383"/>
      <c r="F508" s="88"/>
      <c r="H508" s="88"/>
    </row>
    <row r="509" spans="1:8" s="66" customFormat="1" ht="23.25" customHeight="1">
      <c r="A509" s="695" t="s">
        <v>19</v>
      </c>
      <c r="B509" s="695"/>
      <c r="C509" s="695"/>
      <c r="D509" s="695"/>
      <c r="E509" s="695"/>
      <c r="F509" s="88"/>
      <c r="H509" s="88"/>
    </row>
    <row r="510" spans="1:8" s="66" customFormat="1" ht="23.25" customHeight="1">
      <c r="A510" s="695" t="s">
        <v>20</v>
      </c>
      <c r="B510" s="695"/>
      <c r="C510" s="695"/>
      <c r="D510" s="695"/>
      <c r="E510" s="695"/>
      <c r="F510" s="88"/>
      <c r="H510" s="88"/>
    </row>
    <row r="511" spans="1:8" s="66" customFormat="1" ht="23.25" customHeight="1">
      <c r="A511" s="725" t="str">
        <f>A469</f>
        <v> วันที่  30  เมษายน  2558</v>
      </c>
      <c r="B511" s="725"/>
      <c r="C511" s="725"/>
      <c r="D511" s="725"/>
      <c r="E511" s="725"/>
      <c r="F511" s="88"/>
      <c r="H511" s="88"/>
    </row>
    <row r="512" spans="1:8" ht="23.25" customHeight="1">
      <c r="A512" s="271" t="s">
        <v>35</v>
      </c>
      <c r="B512" s="271" t="s">
        <v>36</v>
      </c>
      <c r="C512" s="356" t="s">
        <v>21</v>
      </c>
      <c r="D512" s="356" t="s">
        <v>31</v>
      </c>
      <c r="E512" s="357" t="s">
        <v>32</v>
      </c>
      <c r="H512" s="91"/>
    </row>
    <row r="513" spans="1:5" ht="23.25" customHeight="1">
      <c r="A513" s="319" t="s">
        <v>27</v>
      </c>
      <c r="B513" s="320"/>
      <c r="C513" s="384"/>
      <c r="D513" s="376"/>
      <c r="E513" s="385"/>
    </row>
    <row r="514" spans="1:5" ht="23.25" customHeight="1">
      <c r="A514" s="321" t="s">
        <v>28</v>
      </c>
      <c r="B514" s="160" t="s">
        <v>192</v>
      </c>
      <c r="C514" s="364"/>
      <c r="D514" s="362"/>
      <c r="E514" s="363"/>
    </row>
    <row r="515" spans="1:8" s="66" customFormat="1" ht="23.25" customHeight="1">
      <c r="A515" s="238" t="s">
        <v>206</v>
      </c>
      <c r="B515" s="258">
        <v>431002</v>
      </c>
      <c r="C515" s="370">
        <v>8000000</v>
      </c>
      <c r="D515" s="370">
        <f>มาตรฐาน3!H247</f>
        <v>731145</v>
      </c>
      <c r="E515" s="363">
        <f>E437+D515</f>
        <v>2297935</v>
      </c>
      <c r="F515" s="88"/>
      <c r="H515" s="386"/>
    </row>
    <row r="516" spans="1:8" s="66" customFormat="1" ht="23.25" customHeight="1">
      <c r="A516" s="238" t="s">
        <v>618</v>
      </c>
      <c r="B516" s="285"/>
      <c r="C516" s="373"/>
      <c r="D516" s="370">
        <v>0</v>
      </c>
      <c r="E516" s="363">
        <f>E438</f>
        <v>1043190</v>
      </c>
      <c r="F516" s="88"/>
      <c r="H516" s="386"/>
    </row>
    <row r="517" spans="1:8" s="66" customFormat="1" ht="23.25" customHeight="1">
      <c r="A517" s="613" t="s">
        <v>688</v>
      </c>
      <c r="B517" s="614"/>
      <c r="C517" s="465"/>
      <c r="D517" s="367">
        <f>มาตรฐาน3!H290</f>
        <v>0</v>
      </c>
      <c r="E517" s="363">
        <f>E439+D517</f>
        <v>3861911</v>
      </c>
      <c r="F517" s="88"/>
      <c r="H517" s="386"/>
    </row>
    <row r="518" spans="1:8" ht="23.25" customHeight="1">
      <c r="A518" s="67" t="s">
        <v>102</v>
      </c>
      <c r="B518" s="311"/>
      <c r="C518" s="368">
        <f>SUM(C515)</f>
        <v>8000000</v>
      </c>
      <c r="D518" s="356">
        <f>SUM(D515:D517)</f>
        <v>731145</v>
      </c>
      <c r="E518" s="357">
        <f>SUM(E515:E517)</f>
        <v>7203036</v>
      </c>
      <c r="F518" s="91"/>
      <c r="H518" s="91"/>
    </row>
    <row r="519" spans="1:5" ht="23.25" customHeight="1">
      <c r="A519" s="307" t="s">
        <v>29</v>
      </c>
      <c r="B519" s="320"/>
      <c r="C519" s="384"/>
      <c r="D519" s="376"/>
      <c r="E519" s="360"/>
    </row>
    <row r="520" spans="1:5" ht="23.25" customHeight="1">
      <c r="A520" s="308" t="s">
        <v>17</v>
      </c>
      <c r="B520" s="160"/>
      <c r="C520" s="364"/>
      <c r="D520" s="362"/>
      <c r="E520" s="363"/>
    </row>
    <row r="521" spans="1:5" ht="23.25" customHeight="1">
      <c r="A521" s="309" t="s">
        <v>237</v>
      </c>
      <c r="B521" s="160"/>
      <c r="C521" s="371">
        <v>0</v>
      </c>
      <c r="D521" s="364">
        <f>มาตรฐาน3!H248</f>
        <v>413349.03</v>
      </c>
      <c r="E521" s="363">
        <f>E443+D521</f>
        <v>1044309.03</v>
      </c>
    </row>
    <row r="522" spans="1:5" ht="23.25" customHeight="1">
      <c r="A522" s="238" t="s">
        <v>238</v>
      </c>
      <c r="B522" s="160"/>
      <c r="C522" s="371">
        <v>0</v>
      </c>
      <c r="D522" s="364">
        <f>มาตรฐาน3!H249</f>
        <v>65400</v>
      </c>
      <c r="E522" s="363">
        <f>E444+D522</f>
        <v>196200</v>
      </c>
    </row>
    <row r="523" spans="1:5" ht="23.25" customHeight="1">
      <c r="A523" s="240" t="s">
        <v>862</v>
      </c>
      <c r="B523" s="313"/>
      <c r="C523" s="371"/>
      <c r="D523" s="387">
        <v>16000</v>
      </c>
      <c r="E523" s="363">
        <v>16000</v>
      </c>
    </row>
    <row r="524" spans="1:5" ht="23.25" customHeight="1">
      <c r="A524" s="240" t="s">
        <v>239</v>
      </c>
      <c r="B524" s="565"/>
      <c r="C524" s="372">
        <v>0</v>
      </c>
      <c r="D524" s="387">
        <f>มาตรฐาน3!H250</f>
        <v>3270</v>
      </c>
      <c r="E524" s="363">
        <f>E445+D524</f>
        <v>9810</v>
      </c>
    </row>
    <row r="525" spans="1:7" s="66" customFormat="1" ht="23.25" customHeight="1">
      <c r="A525" s="238" t="s">
        <v>542</v>
      </c>
      <c r="B525" s="160"/>
      <c r="C525" s="371"/>
      <c r="D525" s="374">
        <f>มาตรฐาน3!H253</f>
        <v>78200</v>
      </c>
      <c r="E525" s="363">
        <f>E446+D525</f>
        <v>156400</v>
      </c>
      <c r="G525" s="88"/>
    </row>
    <row r="526" spans="1:5" s="66" customFormat="1" ht="23.25" customHeight="1">
      <c r="A526" s="240" t="s">
        <v>445</v>
      </c>
      <c r="B526" s="616"/>
      <c r="C526" s="371"/>
      <c r="D526" s="364">
        <f>มาตรฐาน3!H251</f>
        <v>40500</v>
      </c>
      <c r="E526" s="363">
        <f>E447+D526</f>
        <v>78000</v>
      </c>
    </row>
    <row r="527" spans="1:5" s="66" customFormat="1" ht="23.25" customHeight="1">
      <c r="A527" s="440" t="s">
        <v>250</v>
      </c>
      <c r="B527" s="438"/>
      <c r="C527" s="372"/>
      <c r="D527" s="430">
        <f>มาตรฐาน3!H293</f>
        <v>0</v>
      </c>
      <c r="E527" s="363">
        <f>E448+D527</f>
        <v>3563600</v>
      </c>
    </row>
    <row r="528" spans="1:5" s="66" customFormat="1" ht="23.25" customHeight="1">
      <c r="A528" s="608" t="s">
        <v>361</v>
      </c>
      <c r="B528" s="438"/>
      <c r="C528" s="524"/>
      <c r="D528" s="374">
        <f>มาตรฐาน3!H294</f>
        <v>0</v>
      </c>
      <c r="E528" s="363">
        <f>E449+D528</f>
        <v>1282400</v>
      </c>
    </row>
    <row r="529" spans="1:5" s="66" customFormat="1" ht="23.25" customHeight="1" thickBot="1">
      <c r="A529" s="412" t="s">
        <v>102</v>
      </c>
      <c r="B529" s="564"/>
      <c r="C529" s="388">
        <v>0</v>
      </c>
      <c r="D529" s="389">
        <f>SUM(D521:D528)</f>
        <v>616719.03</v>
      </c>
      <c r="E529" s="390">
        <f>SUM(E521:E528)</f>
        <v>6346719.03</v>
      </c>
    </row>
    <row r="530" spans="1:5" ht="22.5" thickBot="1" thickTop="1">
      <c r="A530" s="324" t="s">
        <v>11</v>
      </c>
      <c r="B530" s="325"/>
      <c r="C530" s="391">
        <f>C476+C482+C486+C495+C506+C518+C521</f>
        <v>22600000</v>
      </c>
      <c r="D530" s="392">
        <f>D476+D482+D486+D495+D506+D518+D529</f>
        <v>2548819.1500000004</v>
      </c>
      <c r="E530" s="393">
        <f>E476+E482+E486+E495+E506+E518+E529</f>
        <v>21218524.06</v>
      </c>
    </row>
    <row r="531" ht="21.75" thickTop="1"/>
  </sheetData>
  <sheetProtection/>
  <mergeCells count="42">
    <mergeCell ref="A467:E467"/>
    <mergeCell ref="A468:E468"/>
    <mergeCell ref="A469:E469"/>
    <mergeCell ref="A509:E509"/>
    <mergeCell ref="A510:E510"/>
    <mergeCell ref="A511:E511"/>
    <mergeCell ref="A1:E1"/>
    <mergeCell ref="A2:E2"/>
    <mergeCell ref="A3:E3"/>
    <mergeCell ref="A42:E42"/>
    <mergeCell ref="A43:E43"/>
    <mergeCell ref="A44:E44"/>
    <mergeCell ref="A77:E77"/>
    <mergeCell ref="A78:E78"/>
    <mergeCell ref="A79:E79"/>
    <mergeCell ref="A119:E119"/>
    <mergeCell ref="A120:E120"/>
    <mergeCell ref="A121:E121"/>
    <mergeCell ref="A157:E157"/>
    <mergeCell ref="A158:E158"/>
    <mergeCell ref="A159:E159"/>
    <mergeCell ref="A199:E199"/>
    <mergeCell ref="A200:E200"/>
    <mergeCell ref="A201:E201"/>
    <mergeCell ref="A233:E233"/>
    <mergeCell ref="A234:E234"/>
    <mergeCell ref="A235:E235"/>
    <mergeCell ref="A275:E275"/>
    <mergeCell ref="A276:E276"/>
    <mergeCell ref="A277:E277"/>
    <mergeCell ref="A311:E311"/>
    <mergeCell ref="A312:E312"/>
    <mergeCell ref="A313:E313"/>
    <mergeCell ref="A353:E353"/>
    <mergeCell ref="A354:E354"/>
    <mergeCell ref="A355:E355"/>
    <mergeCell ref="A389:E389"/>
    <mergeCell ref="A390:E390"/>
    <mergeCell ref="A391:E391"/>
    <mergeCell ref="A431:E431"/>
    <mergeCell ref="A432:E432"/>
    <mergeCell ref="A433:E433"/>
  </mergeCells>
  <printOptions/>
  <pageMargins left="0.2755905511811024" right="0.31496062992125984" top="0.2755905511811024" bottom="0.2362204724409449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J237"/>
  <sheetViews>
    <sheetView zoomScalePageLayoutView="0" workbookViewId="0" topLeftCell="A222">
      <selection activeCell="A220" sqref="A220:G238"/>
    </sheetView>
  </sheetViews>
  <sheetFormatPr defaultColWidth="9.140625" defaultRowHeight="21.75"/>
  <cols>
    <col min="1" max="1" width="7.8515625" style="65" customWidth="1"/>
    <col min="2" max="2" width="25.421875" style="65" customWidth="1"/>
    <col min="3" max="3" width="14.57421875" style="65" customWidth="1"/>
    <col min="4" max="4" width="14.57421875" style="394" customWidth="1"/>
    <col min="5" max="5" width="14.8515625" style="394" customWidth="1"/>
    <col min="6" max="6" width="14.00390625" style="394" customWidth="1"/>
    <col min="7" max="7" width="16.140625" style="65" customWidth="1"/>
    <col min="8" max="8" width="12.00390625" style="65" bestFit="1" customWidth="1"/>
    <col min="9" max="9" width="16.28125" style="65" customWidth="1"/>
    <col min="10" max="16384" width="9.140625" style="65" customWidth="1"/>
  </cols>
  <sheetData>
    <row r="1" spans="2:6" ht="21">
      <c r="B1" s="695" t="s">
        <v>19</v>
      </c>
      <c r="C1" s="695"/>
      <c r="D1" s="695"/>
      <c r="E1" s="695"/>
      <c r="F1" s="695"/>
    </row>
    <row r="2" spans="2:8" ht="21">
      <c r="B2" s="695" t="s">
        <v>20</v>
      </c>
      <c r="C2" s="695"/>
      <c r="D2" s="695"/>
      <c r="E2" s="695"/>
      <c r="F2" s="695"/>
      <c r="H2" s="91"/>
    </row>
    <row r="3" spans="2:6" ht="21">
      <c r="B3" s="725" t="s">
        <v>448</v>
      </c>
      <c r="C3" s="725"/>
      <c r="D3" s="725"/>
      <c r="E3" s="725"/>
      <c r="F3" s="725"/>
    </row>
    <row r="4" spans="1:10" ht="23.25" customHeight="1">
      <c r="A4" s="421" t="s">
        <v>334</v>
      </c>
      <c r="B4" s="271" t="s">
        <v>35</v>
      </c>
      <c r="C4" s="457" t="s">
        <v>369</v>
      </c>
      <c r="D4" s="356" t="s">
        <v>335</v>
      </c>
      <c r="E4" s="420" t="s">
        <v>31</v>
      </c>
      <c r="F4" s="357" t="s">
        <v>336</v>
      </c>
      <c r="G4" s="67" t="s">
        <v>223</v>
      </c>
      <c r="H4" s="74"/>
      <c r="J4" s="283"/>
    </row>
    <row r="5" spans="1:10" ht="23.25" customHeight="1">
      <c r="A5" s="416"/>
      <c r="B5" s="417" t="s">
        <v>337</v>
      </c>
      <c r="C5" s="458"/>
      <c r="D5" s="463"/>
      <c r="E5" s="418"/>
      <c r="F5" s="419"/>
      <c r="G5" s="422"/>
      <c r="H5" s="114"/>
      <c r="J5" s="114"/>
    </row>
    <row r="6" spans="1:9" ht="23.25" customHeight="1">
      <c r="A6" s="258">
        <v>1</v>
      </c>
      <c r="B6" s="309" t="s">
        <v>150</v>
      </c>
      <c r="C6" s="361">
        <v>1037350.32</v>
      </c>
      <c r="E6" s="362">
        <v>20000</v>
      </c>
      <c r="F6" s="363"/>
      <c r="G6" s="410">
        <f>C6</f>
        <v>1037350.32</v>
      </c>
      <c r="I6" s="448"/>
    </row>
    <row r="7" spans="1:7" ht="23.25" customHeight="1">
      <c r="A7" s="97">
        <v>2</v>
      </c>
      <c r="B7" s="309" t="s">
        <v>89</v>
      </c>
      <c r="C7" s="364">
        <v>241835</v>
      </c>
      <c r="D7" s="363"/>
      <c r="E7" s="370"/>
      <c r="F7" s="363">
        <v>144250</v>
      </c>
      <c r="G7" s="409">
        <f>C7-144250</f>
        <v>97585</v>
      </c>
    </row>
    <row r="8" spans="1:7" ht="23.25" customHeight="1">
      <c r="A8" s="258">
        <v>3</v>
      </c>
      <c r="B8" s="514" t="s">
        <v>351</v>
      </c>
      <c r="C8" s="114">
        <v>274.43</v>
      </c>
      <c r="D8" s="515"/>
      <c r="E8" s="367">
        <v>274.43</v>
      </c>
      <c r="F8" s="363"/>
      <c r="G8" s="78">
        <v>274.43</v>
      </c>
    </row>
    <row r="9" spans="1:7" ht="23.25" customHeight="1">
      <c r="A9" s="97">
        <v>4</v>
      </c>
      <c r="B9" s="447" t="s">
        <v>446</v>
      </c>
      <c r="C9" s="464">
        <v>2456</v>
      </c>
      <c r="D9" s="455"/>
      <c r="E9" s="465">
        <v>2456</v>
      </c>
      <c r="F9" s="360"/>
      <c r="G9" s="162">
        <v>2456</v>
      </c>
    </row>
    <row r="10" spans="1:7" s="66" customFormat="1" ht="23.25" customHeight="1" thickBot="1">
      <c r="A10" s="411"/>
      <c r="B10" s="412" t="s">
        <v>102</v>
      </c>
      <c r="C10" s="456"/>
      <c r="D10" s="413"/>
      <c r="E10" s="414"/>
      <c r="F10" s="390"/>
      <c r="G10" s="415">
        <f>SUM(G6:G9)</f>
        <v>1137665.7499999998</v>
      </c>
    </row>
    <row r="11" ht="21.75" thickTop="1"/>
    <row r="37" spans="2:6" ht="21">
      <c r="B37" s="695" t="s">
        <v>19</v>
      </c>
      <c r="C37" s="695"/>
      <c r="D37" s="695"/>
      <c r="E37" s="695"/>
      <c r="F37" s="695"/>
    </row>
    <row r="38" spans="2:8" ht="21">
      <c r="B38" s="695" t="s">
        <v>20</v>
      </c>
      <c r="C38" s="695"/>
      <c r="D38" s="695"/>
      <c r="E38" s="695"/>
      <c r="F38" s="695"/>
      <c r="H38" s="91"/>
    </row>
    <row r="39" spans="2:6" ht="21">
      <c r="B39" s="725" t="s">
        <v>543</v>
      </c>
      <c r="C39" s="725"/>
      <c r="D39" s="725"/>
      <c r="E39" s="725"/>
      <c r="F39" s="725"/>
    </row>
    <row r="40" spans="1:10" ht="23.25" customHeight="1">
      <c r="A40" s="421" t="s">
        <v>334</v>
      </c>
      <c r="B40" s="271" t="s">
        <v>35</v>
      </c>
      <c r="C40" s="457" t="s">
        <v>369</v>
      </c>
      <c r="D40" s="356" t="s">
        <v>335</v>
      </c>
      <c r="E40" s="420" t="s">
        <v>31</v>
      </c>
      <c r="F40" s="357" t="s">
        <v>336</v>
      </c>
      <c r="G40" s="67" t="s">
        <v>223</v>
      </c>
      <c r="H40" s="74"/>
      <c r="J40" s="283"/>
    </row>
    <row r="41" spans="1:10" ht="23.25" customHeight="1">
      <c r="A41" s="416"/>
      <c r="B41" s="417" t="s">
        <v>337</v>
      </c>
      <c r="C41" s="458"/>
      <c r="D41" s="463"/>
      <c r="E41" s="418"/>
      <c r="F41" s="419"/>
      <c r="G41" s="422"/>
      <c r="H41" s="114"/>
      <c r="J41" s="114"/>
    </row>
    <row r="42" spans="1:9" ht="23.25" customHeight="1">
      <c r="A42" s="258">
        <v>1</v>
      </c>
      <c r="B42" s="309" t="s">
        <v>150</v>
      </c>
      <c r="C42" s="361">
        <v>1037350.32</v>
      </c>
      <c r="E42" s="362">
        <v>20000</v>
      </c>
      <c r="F42" s="363"/>
      <c r="G42" s="410">
        <v>1037350.32</v>
      </c>
      <c r="I42" s="448"/>
    </row>
    <row r="43" spans="1:7" ht="23.25" customHeight="1">
      <c r="A43" s="97">
        <v>2</v>
      </c>
      <c r="B43" s="309" t="s">
        <v>89</v>
      </c>
      <c r="C43" s="364">
        <v>241835</v>
      </c>
      <c r="D43" s="363"/>
      <c r="E43" s="370"/>
      <c r="F43" s="363">
        <v>10000</v>
      </c>
      <c r="G43" s="409">
        <v>87585</v>
      </c>
    </row>
    <row r="44" spans="1:7" ht="23.25" customHeight="1">
      <c r="A44" s="258">
        <v>3</v>
      </c>
      <c r="B44" s="514" t="s">
        <v>548</v>
      </c>
      <c r="C44" s="346">
        <v>1268.12</v>
      </c>
      <c r="D44" s="515"/>
      <c r="E44" s="367">
        <v>993.69</v>
      </c>
      <c r="F44" s="363"/>
      <c r="G44" s="78">
        <v>993.69</v>
      </c>
    </row>
    <row r="45" spans="1:7" ht="23.25" customHeight="1">
      <c r="A45" s="97">
        <v>4</v>
      </c>
      <c r="B45" s="514" t="s">
        <v>446</v>
      </c>
      <c r="C45" s="78">
        <v>2456</v>
      </c>
      <c r="D45" s="95"/>
      <c r="E45" s="370">
        <v>0</v>
      </c>
      <c r="F45" s="360"/>
      <c r="G45" s="162">
        <v>2456</v>
      </c>
    </row>
    <row r="46" spans="1:7" ht="23.25" customHeight="1">
      <c r="A46" s="258">
        <v>5</v>
      </c>
      <c r="B46" s="239" t="s">
        <v>550</v>
      </c>
      <c r="C46" s="78">
        <v>11425</v>
      </c>
      <c r="D46" s="95"/>
      <c r="E46" s="367">
        <v>11425</v>
      </c>
      <c r="F46" s="395"/>
      <c r="G46" s="78">
        <v>11425</v>
      </c>
    </row>
    <row r="47" spans="1:7" ht="23.25" customHeight="1">
      <c r="A47" s="97">
        <v>6</v>
      </c>
      <c r="B47" s="447" t="s">
        <v>549</v>
      </c>
      <c r="C47" s="162">
        <v>4626</v>
      </c>
      <c r="D47" s="453"/>
      <c r="E47" s="465">
        <v>4626</v>
      </c>
      <c r="F47" s="446"/>
      <c r="G47" s="162">
        <v>4626</v>
      </c>
    </row>
    <row r="48" spans="1:7" s="66" customFormat="1" ht="23.25" customHeight="1" thickBot="1">
      <c r="A48" s="411"/>
      <c r="B48" s="412" t="s">
        <v>102</v>
      </c>
      <c r="C48" s="456"/>
      <c r="D48" s="413"/>
      <c r="E48" s="414"/>
      <c r="F48" s="390"/>
      <c r="G48" s="415">
        <f>SUM(G42:G47)</f>
        <v>1144436.0099999998</v>
      </c>
    </row>
    <row r="49" ht="21.75" thickTop="1"/>
    <row r="73" spans="2:6" ht="21">
      <c r="B73" s="695" t="s">
        <v>19</v>
      </c>
      <c r="C73" s="695"/>
      <c r="D73" s="695"/>
      <c r="E73" s="695"/>
      <c r="F73" s="695"/>
    </row>
    <row r="74" spans="2:8" ht="21">
      <c r="B74" s="695" t="s">
        <v>20</v>
      </c>
      <c r="C74" s="695"/>
      <c r="D74" s="695"/>
      <c r="E74" s="695"/>
      <c r="F74" s="695"/>
      <c r="H74" s="91"/>
    </row>
    <row r="75" spans="2:6" ht="21">
      <c r="B75" s="725" t="s">
        <v>619</v>
      </c>
      <c r="C75" s="725"/>
      <c r="D75" s="725"/>
      <c r="E75" s="725"/>
      <c r="F75" s="725"/>
    </row>
    <row r="76" spans="1:10" ht="23.25" customHeight="1">
      <c r="A76" s="421" t="s">
        <v>334</v>
      </c>
      <c r="B76" s="271" t="s">
        <v>35</v>
      </c>
      <c r="C76" s="457" t="s">
        <v>369</v>
      </c>
      <c r="D76" s="356" t="s">
        <v>335</v>
      </c>
      <c r="E76" s="420" t="s">
        <v>31</v>
      </c>
      <c r="F76" s="357" t="s">
        <v>336</v>
      </c>
      <c r="G76" s="67" t="s">
        <v>223</v>
      </c>
      <c r="H76" s="74"/>
      <c r="J76" s="283"/>
    </row>
    <row r="77" spans="1:10" ht="23.25" customHeight="1">
      <c r="A77" s="416"/>
      <c r="B77" s="417" t="s">
        <v>337</v>
      </c>
      <c r="C77" s="458"/>
      <c r="D77" s="463"/>
      <c r="E77" s="418"/>
      <c r="F77" s="419"/>
      <c r="G77" s="422"/>
      <c r="H77" s="114"/>
      <c r="J77" s="114"/>
    </row>
    <row r="78" spans="1:9" ht="23.25" customHeight="1">
      <c r="A78" s="258">
        <v>1</v>
      </c>
      <c r="B78" s="309" t="s">
        <v>150</v>
      </c>
      <c r="C78" s="361">
        <v>1037350.32</v>
      </c>
      <c r="E78" s="362">
        <v>0</v>
      </c>
      <c r="F78" s="363"/>
      <c r="G78" s="410">
        <v>1037350.32</v>
      </c>
      <c r="I78" s="448"/>
    </row>
    <row r="79" spans="1:7" ht="23.25" customHeight="1">
      <c r="A79" s="97">
        <v>2</v>
      </c>
      <c r="B79" s="309" t="s">
        <v>89</v>
      </c>
      <c r="C79" s="364">
        <v>241835</v>
      </c>
      <c r="D79" s="78">
        <v>87585</v>
      </c>
      <c r="E79" s="370"/>
      <c r="F79" s="363">
        <v>6120</v>
      </c>
      <c r="G79" s="409">
        <v>81465</v>
      </c>
    </row>
    <row r="80" spans="1:7" ht="23.25" customHeight="1">
      <c r="A80" s="258">
        <v>3</v>
      </c>
      <c r="B80" s="514" t="s">
        <v>548</v>
      </c>
      <c r="C80" s="346">
        <v>3822.51</v>
      </c>
      <c r="D80" s="572">
        <v>993.69</v>
      </c>
      <c r="E80" s="367">
        <v>2554.39</v>
      </c>
      <c r="F80" s="363">
        <v>993.69</v>
      </c>
      <c r="G80" s="78">
        <v>2554.39</v>
      </c>
    </row>
    <row r="81" spans="1:7" ht="23.25" customHeight="1">
      <c r="A81" s="97">
        <v>4</v>
      </c>
      <c r="B81" s="514" t="s">
        <v>446</v>
      </c>
      <c r="C81" s="78">
        <v>2456</v>
      </c>
      <c r="D81" s="78">
        <v>0</v>
      </c>
      <c r="E81" s="370">
        <v>0</v>
      </c>
      <c r="F81" s="360">
        <v>0</v>
      </c>
      <c r="G81" s="162">
        <v>2456</v>
      </c>
    </row>
    <row r="82" spans="1:7" ht="23.25" customHeight="1">
      <c r="A82" s="258">
        <v>5</v>
      </c>
      <c r="B82" s="239" t="s">
        <v>550</v>
      </c>
      <c r="C82" s="78">
        <v>22236</v>
      </c>
      <c r="D82" s="78">
        <v>11425</v>
      </c>
      <c r="E82" s="367">
        <v>10811</v>
      </c>
      <c r="F82" s="395">
        <v>11425</v>
      </c>
      <c r="G82" s="78">
        <v>10811</v>
      </c>
    </row>
    <row r="83" spans="1:7" ht="23.25" customHeight="1">
      <c r="A83" s="97">
        <v>6</v>
      </c>
      <c r="B83" s="514" t="s">
        <v>549</v>
      </c>
      <c r="C83" s="162">
        <v>9882</v>
      </c>
      <c r="D83" s="78">
        <v>4626</v>
      </c>
      <c r="E83" s="370">
        <v>5256</v>
      </c>
      <c r="F83" s="395">
        <v>4626</v>
      </c>
      <c r="G83" s="78">
        <v>5256</v>
      </c>
    </row>
    <row r="84" spans="1:7" ht="23.25" customHeight="1">
      <c r="A84" s="258">
        <v>7</v>
      </c>
      <c r="B84" s="569" t="s">
        <v>613</v>
      </c>
      <c r="C84" s="464">
        <v>665</v>
      </c>
      <c r="D84" s="162">
        <v>0</v>
      </c>
      <c r="E84" s="367">
        <v>665</v>
      </c>
      <c r="F84" s="446"/>
      <c r="G84" s="162">
        <v>665</v>
      </c>
    </row>
    <row r="85" spans="1:7" s="66" customFormat="1" ht="23.25" customHeight="1" thickBot="1">
      <c r="A85" s="411"/>
      <c r="B85" s="412" t="s">
        <v>102</v>
      </c>
      <c r="C85" s="456"/>
      <c r="D85" s="413"/>
      <c r="E85" s="414"/>
      <c r="F85" s="390"/>
      <c r="G85" s="415">
        <f>SUM(G78:G84)</f>
        <v>1140557.7099999997</v>
      </c>
    </row>
    <row r="86" ht="21.75" thickTop="1"/>
    <row r="109" spans="2:6" ht="21">
      <c r="B109" s="695" t="s">
        <v>19</v>
      </c>
      <c r="C109" s="695"/>
      <c r="D109" s="695"/>
      <c r="E109" s="695"/>
      <c r="F109" s="695"/>
    </row>
    <row r="110" spans="2:6" ht="21">
      <c r="B110" s="695" t="s">
        <v>20</v>
      </c>
      <c r="C110" s="695"/>
      <c r="D110" s="695"/>
      <c r="E110" s="695"/>
      <c r="F110" s="695"/>
    </row>
    <row r="111" spans="2:6" ht="21">
      <c r="B111" s="725" t="s">
        <v>691</v>
      </c>
      <c r="C111" s="725"/>
      <c r="D111" s="725"/>
      <c r="E111" s="725"/>
      <c r="F111" s="725"/>
    </row>
    <row r="112" spans="1:7" ht="21">
      <c r="A112" s="421" t="s">
        <v>334</v>
      </c>
      <c r="B112" s="271" t="s">
        <v>35</v>
      </c>
      <c r="C112" s="457" t="s">
        <v>369</v>
      </c>
      <c r="D112" s="356" t="s">
        <v>335</v>
      </c>
      <c r="E112" s="420" t="s">
        <v>31</v>
      </c>
      <c r="F112" s="357" t="s">
        <v>336</v>
      </c>
      <c r="G112" s="67" t="s">
        <v>223</v>
      </c>
    </row>
    <row r="113" spans="1:7" ht="21">
      <c r="A113" s="416"/>
      <c r="B113" s="417" t="s">
        <v>337</v>
      </c>
      <c r="C113" s="458"/>
      <c r="D113" s="463"/>
      <c r="E113" s="418"/>
      <c r="F113" s="419"/>
      <c r="G113" s="422"/>
    </row>
    <row r="114" spans="1:7" ht="21">
      <c r="A114" s="258">
        <v>1</v>
      </c>
      <c r="B114" s="309" t="s">
        <v>150</v>
      </c>
      <c r="C114" s="361">
        <v>1037350.32</v>
      </c>
      <c r="E114" s="362">
        <v>0</v>
      </c>
      <c r="F114" s="363"/>
      <c r="G114" s="410">
        <v>1037350.32</v>
      </c>
    </row>
    <row r="115" spans="1:7" ht="21">
      <c r="A115" s="97">
        <v>2</v>
      </c>
      <c r="B115" s="309" t="s">
        <v>89</v>
      </c>
      <c r="C115" s="364">
        <v>241835</v>
      </c>
      <c r="D115" s="78">
        <v>81465</v>
      </c>
      <c r="E115" s="370">
        <v>8213</v>
      </c>
      <c r="F115" s="363">
        <v>1000</v>
      </c>
      <c r="G115" s="624">
        <v>88678</v>
      </c>
    </row>
    <row r="116" spans="1:7" ht="21">
      <c r="A116" s="258">
        <v>3</v>
      </c>
      <c r="B116" s="514" t="s">
        <v>548</v>
      </c>
      <c r="C116" s="346">
        <v>6038.97</v>
      </c>
      <c r="D116" s="572">
        <v>2554.39</v>
      </c>
      <c r="E116" s="367">
        <v>2216.46</v>
      </c>
      <c r="F116" s="363">
        <v>2554.39</v>
      </c>
      <c r="G116" s="580">
        <v>2216.46</v>
      </c>
    </row>
    <row r="117" spans="1:7" ht="21">
      <c r="A117" s="97">
        <v>4</v>
      </c>
      <c r="B117" s="514" t="s">
        <v>446</v>
      </c>
      <c r="C117" s="78">
        <v>2456</v>
      </c>
      <c r="D117" s="78">
        <v>0</v>
      </c>
      <c r="E117" s="370">
        <v>0</v>
      </c>
      <c r="F117" s="360">
        <v>0</v>
      </c>
      <c r="G117" s="625">
        <v>2456</v>
      </c>
    </row>
    <row r="118" spans="1:7" ht="21">
      <c r="A118" s="258">
        <v>5</v>
      </c>
      <c r="B118" s="239" t="s">
        <v>550</v>
      </c>
      <c r="C118" s="78">
        <v>22236</v>
      </c>
      <c r="D118" s="78">
        <v>10811</v>
      </c>
      <c r="E118" s="367">
        <v>10811</v>
      </c>
      <c r="F118" s="395">
        <v>10811</v>
      </c>
      <c r="G118" s="580">
        <v>10811</v>
      </c>
    </row>
    <row r="119" spans="1:7" ht="21">
      <c r="A119" s="97">
        <v>6</v>
      </c>
      <c r="B119" s="514" t="s">
        <v>549</v>
      </c>
      <c r="C119" s="162">
        <v>9882</v>
      </c>
      <c r="D119" s="78">
        <v>5256</v>
      </c>
      <c r="E119" s="370">
        <v>9198</v>
      </c>
      <c r="F119" s="395">
        <v>5256</v>
      </c>
      <c r="G119" s="78">
        <v>9198</v>
      </c>
    </row>
    <row r="120" spans="1:7" ht="21">
      <c r="A120" s="258">
        <v>7</v>
      </c>
      <c r="B120" s="621" t="s">
        <v>613</v>
      </c>
      <c r="C120" s="572">
        <v>665</v>
      </c>
      <c r="D120" s="162">
        <v>0</v>
      </c>
      <c r="E120" s="370">
        <v>0</v>
      </c>
      <c r="F120" s="363"/>
      <c r="G120" s="78">
        <v>665</v>
      </c>
    </row>
    <row r="121" spans="1:7" ht="21">
      <c r="A121" s="97">
        <v>8</v>
      </c>
      <c r="B121" s="620" t="s">
        <v>693</v>
      </c>
      <c r="C121" s="622"/>
      <c r="D121" s="622"/>
      <c r="E121" s="162">
        <v>3000</v>
      </c>
      <c r="F121" s="363"/>
      <c r="G121" s="162">
        <v>3000</v>
      </c>
    </row>
    <row r="122" spans="1:7" ht="21">
      <c r="A122" s="258">
        <v>9</v>
      </c>
      <c r="B122" s="83" t="s">
        <v>677</v>
      </c>
      <c r="C122" s="447"/>
      <c r="D122" s="447"/>
      <c r="E122" s="623">
        <v>500</v>
      </c>
      <c r="F122" s="360"/>
      <c r="G122" s="464">
        <v>500</v>
      </c>
    </row>
    <row r="123" spans="1:7" ht="21.75" thickBot="1">
      <c r="A123" s="411"/>
      <c r="B123" s="412" t="s">
        <v>102</v>
      </c>
      <c r="C123" s="456"/>
      <c r="D123" s="413"/>
      <c r="E123" s="414"/>
      <c r="F123" s="390"/>
      <c r="G123" s="415">
        <f>SUM(G114:G122)</f>
        <v>1154874.7799999998</v>
      </c>
    </row>
    <row r="124" ht="21.75" thickTop="1"/>
    <row r="146" spans="2:6" ht="21">
      <c r="B146" s="695" t="s">
        <v>19</v>
      </c>
      <c r="C146" s="695"/>
      <c r="D146" s="695"/>
      <c r="E146" s="695"/>
      <c r="F146" s="695"/>
    </row>
    <row r="147" spans="2:6" ht="21">
      <c r="B147" s="695" t="s">
        <v>20</v>
      </c>
      <c r="C147" s="695"/>
      <c r="D147" s="695"/>
      <c r="E147" s="695"/>
      <c r="F147" s="695"/>
    </row>
    <row r="148" spans="2:6" ht="21">
      <c r="B148" s="725" t="s">
        <v>719</v>
      </c>
      <c r="C148" s="725"/>
      <c r="D148" s="725"/>
      <c r="E148" s="725"/>
      <c r="F148" s="725"/>
    </row>
    <row r="149" spans="1:7" ht="21">
      <c r="A149" s="421" t="s">
        <v>334</v>
      </c>
      <c r="B149" s="271" t="s">
        <v>35</v>
      </c>
      <c r="C149" s="457" t="s">
        <v>369</v>
      </c>
      <c r="D149" s="356" t="s">
        <v>335</v>
      </c>
      <c r="E149" s="420" t="s">
        <v>31</v>
      </c>
      <c r="F149" s="357" t="s">
        <v>336</v>
      </c>
      <c r="G149" s="67" t="s">
        <v>223</v>
      </c>
    </row>
    <row r="150" spans="1:7" ht="21">
      <c r="A150" s="416"/>
      <c r="B150" s="417" t="s">
        <v>337</v>
      </c>
      <c r="C150" s="458"/>
      <c r="D150" s="463"/>
      <c r="E150" s="418"/>
      <c r="F150" s="419"/>
      <c r="G150" s="422"/>
    </row>
    <row r="151" spans="1:7" ht="21">
      <c r="A151" s="258">
        <v>1</v>
      </c>
      <c r="B151" s="309" t="s">
        <v>150</v>
      </c>
      <c r="C151" s="361">
        <v>1037350.32</v>
      </c>
      <c r="E151" s="362">
        <v>0</v>
      </c>
      <c r="F151" s="363"/>
      <c r="G151" s="410">
        <v>1037350.32</v>
      </c>
    </row>
    <row r="152" spans="1:7" ht="21">
      <c r="A152" s="97">
        <v>2</v>
      </c>
      <c r="B152" s="309" t="s">
        <v>89</v>
      </c>
      <c r="C152" s="364">
        <v>249190</v>
      </c>
      <c r="D152" s="78">
        <v>88678</v>
      </c>
      <c r="E152" s="370">
        <v>7355</v>
      </c>
      <c r="F152" s="363">
        <v>0</v>
      </c>
      <c r="G152" s="409">
        <v>96033</v>
      </c>
    </row>
    <row r="153" spans="1:7" ht="21">
      <c r="A153" s="258">
        <v>3</v>
      </c>
      <c r="B153" s="514" t="s">
        <v>548</v>
      </c>
      <c r="C153" s="346">
        <v>7354.66</v>
      </c>
      <c r="D153" s="572">
        <v>2216.46</v>
      </c>
      <c r="E153" s="367">
        <v>1315.69</v>
      </c>
      <c r="F153" s="363">
        <v>2216.46</v>
      </c>
      <c r="G153" s="78">
        <v>1315.69</v>
      </c>
    </row>
    <row r="154" spans="1:7" ht="21">
      <c r="A154" s="97">
        <v>4</v>
      </c>
      <c r="B154" s="514" t="s">
        <v>446</v>
      </c>
      <c r="C154" s="78">
        <v>2456</v>
      </c>
      <c r="D154" s="78">
        <v>0</v>
      </c>
      <c r="E154" s="370">
        <v>0</v>
      </c>
      <c r="F154" s="360">
        <v>0</v>
      </c>
      <c r="G154" s="162">
        <v>2456</v>
      </c>
    </row>
    <row r="155" spans="1:7" ht="21">
      <c r="A155" s="258">
        <v>5</v>
      </c>
      <c r="B155" s="239" t="s">
        <v>550</v>
      </c>
      <c r="C155" s="78">
        <v>22236</v>
      </c>
      <c r="D155" s="78">
        <v>10811</v>
      </c>
      <c r="E155" s="367">
        <v>10811</v>
      </c>
      <c r="F155" s="395">
        <v>10811</v>
      </c>
      <c r="G155" s="78">
        <v>10811</v>
      </c>
    </row>
    <row r="156" spans="1:7" ht="21">
      <c r="A156" s="97">
        <v>6</v>
      </c>
      <c r="B156" s="514" t="s">
        <v>549</v>
      </c>
      <c r="C156" s="162">
        <v>20706</v>
      </c>
      <c r="D156" s="572">
        <v>9198</v>
      </c>
      <c r="E156" s="370">
        <v>10824</v>
      </c>
      <c r="F156" s="395">
        <v>9198</v>
      </c>
      <c r="G156" s="580">
        <v>10824</v>
      </c>
    </row>
    <row r="157" spans="1:7" ht="21">
      <c r="A157" s="258">
        <v>7</v>
      </c>
      <c r="B157" s="514" t="s">
        <v>720</v>
      </c>
      <c r="C157" s="638"/>
      <c r="D157" s="638"/>
      <c r="E157" s="637">
        <v>2515</v>
      </c>
      <c r="F157" s="395"/>
      <c r="G157" s="580">
        <v>2515</v>
      </c>
    </row>
    <row r="158" spans="1:7" ht="21">
      <c r="A158" s="97">
        <v>8</v>
      </c>
      <c r="B158" s="621" t="s">
        <v>613</v>
      </c>
      <c r="C158" s="162">
        <v>665</v>
      </c>
      <c r="D158" s="162">
        <v>0</v>
      </c>
      <c r="E158" s="370">
        <v>0</v>
      </c>
      <c r="F158" s="363"/>
      <c r="G158" s="78">
        <v>665</v>
      </c>
    </row>
    <row r="159" spans="1:7" ht="21">
      <c r="A159" s="258">
        <v>9</v>
      </c>
      <c r="B159" s="620" t="s">
        <v>693</v>
      </c>
      <c r="C159" s="572">
        <v>3000</v>
      </c>
      <c r="D159" s="622"/>
      <c r="E159" s="162">
        <v>0</v>
      </c>
      <c r="F159" s="363"/>
      <c r="G159" s="162">
        <v>3000</v>
      </c>
    </row>
    <row r="160" spans="1:7" ht="21">
      <c r="A160" s="97">
        <v>10</v>
      </c>
      <c r="B160" s="83" t="s">
        <v>677</v>
      </c>
      <c r="C160" s="639">
        <v>500</v>
      </c>
      <c r="D160" s="447"/>
      <c r="E160" s="623">
        <v>0</v>
      </c>
      <c r="F160" s="360"/>
      <c r="G160" s="464">
        <v>500</v>
      </c>
    </row>
    <row r="161" spans="1:7" ht="21.75" thickBot="1">
      <c r="A161" s="411"/>
      <c r="B161" s="412" t="s">
        <v>102</v>
      </c>
      <c r="C161" s="456"/>
      <c r="D161" s="413"/>
      <c r="E161" s="414"/>
      <c r="F161" s="390"/>
      <c r="G161" s="415">
        <f>SUM(G151:G160)</f>
        <v>1165470.0099999998</v>
      </c>
    </row>
    <row r="162" ht="21.75" thickTop="1"/>
    <row r="183" spans="2:6" ht="21">
      <c r="B183" s="695" t="s">
        <v>19</v>
      </c>
      <c r="C183" s="695"/>
      <c r="D183" s="695"/>
      <c r="E183" s="695"/>
      <c r="F183" s="695"/>
    </row>
    <row r="184" spans="2:6" ht="21">
      <c r="B184" s="695" t="s">
        <v>20</v>
      </c>
      <c r="C184" s="695"/>
      <c r="D184" s="695"/>
      <c r="E184" s="695"/>
      <c r="F184" s="695"/>
    </row>
    <row r="185" spans="2:6" ht="21">
      <c r="B185" s="725" t="s">
        <v>795</v>
      </c>
      <c r="C185" s="725"/>
      <c r="D185" s="725"/>
      <c r="E185" s="725"/>
      <c r="F185" s="725"/>
    </row>
    <row r="186" spans="1:7" ht="21">
      <c r="A186" s="421" t="s">
        <v>334</v>
      </c>
      <c r="B186" s="271" t="s">
        <v>35</v>
      </c>
      <c r="C186" s="457" t="s">
        <v>369</v>
      </c>
      <c r="D186" s="356" t="s">
        <v>335</v>
      </c>
      <c r="E186" s="420" t="s">
        <v>31</v>
      </c>
      <c r="F186" s="357" t="s">
        <v>336</v>
      </c>
      <c r="G186" s="67" t="s">
        <v>223</v>
      </c>
    </row>
    <row r="187" spans="1:7" ht="21">
      <c r="A187" s="416"/>
      <c r="B187" s="417" t="s">
        <v>337</v>
      </c>
      <c r="C187" s="458"/>
      <c r="D187" s="463"/>
      <c r="E187" s="418"/>
      <c r="F187" s="419"/>
      <c r="G187" s="422"/>
    </row>
    <row r="188" spans="1:7" ht="21">
      <c r="A188" s="258">
        <v>1</v>
      </c>
      <c r="B188" s="309" t="s">
        <v>150</v>
      </c>
      <c r="C188" s="361">
        <f>1037350.32+930.03</f>
        <v>1038280.35</v>
      </c>
      <c r="E188" s="362">
        <v>930.03</v>
      </c>
      <c r="F188" s="363"/>
      <c r="G188" s="410">
        <v>1038280.35</v>
      </c>
    </row>
    <row r="189" spans="1:7" ht="21">
      <c r="A189" s="97">
        <v>2</v>
      </c>
      <c r="B189" s="309" t="s">
        <v>89</v>
      </c>
      <c r="C189" s="364">
        <v>53080</v>
      </c>
      <c r="D189" s="78">
        <v>96033</v>
      </c>
      <c r="E189" s="370">
        <v>28898</v>
      </c>
      <c r="F189" s="363">
        <v>775</v>
      </c>
      <c r="G189" s="409">
        <v>124156</v>
      </c>
    </row>
    <row r="190" spans="1:7" ht="21">
      <c r="A190" s="258">
        <v>3</v>
      </c>
      <c r="B190" s="514" t="s">
        <v>548</v>
      </c>
      <c r="C190" s="346">
        <v>17802.68</v>
      </c>
      <c r="D190" s="572">
        <v>1315.68</v>
      </c>
      <c r="E190" s="367">
        <v>10448.23</v>
      </c>
      <c r="F190" s="363">
        <v>1315.69</v>
      </c>
      <c r="G190" s="78">
        <v>10448.23</v>
      </c>
    </row>
    <row r="191" spans="1:7" ht="21">
      <c r="A191" s="97">
        <v>4</v>
      </c>
      <c r="B191" s="514" t="s">
        <v>446</v>
      </c>
      <c r="C191" s="78">
        <v>2456</v>
      </c>
      <c r="D191" s="78">
        <v>0</v>
      </c>
      <c r="E191" s="370">
        <v>0</v>
      </c>
      <c r="F191" s="360">
        <v>0</v>
      </c>
      <c r="G191" s="162">
        <v>2456</v>
      </c>
    </row>
    <row r="192" spans="1:7" ht="21">
      <c r="A192" s="258">
        <v>5</v>
      </c>
      <c r="B192" s="239" t="s">
        <v>550</v>
      </c>
      <c r="C192" s="78">
        <v>32682</v>
      </c>
      <c r="D192" s="78">
        <v>10811</v>
      </c>
      <c r="E192" s="367">
        <v>10446</v>
      </c>
      <c r="F192" s="395">
        <v>10811</v>
      </c>
      <c r="G192" s="78">
        <v>10446</v>
      </c>
    </row>
    <row r="193" spans="1:7" ht="21">
      <c r="A193" s="97">
        <v>6</v>
      </c>
      <c r="B193" s="514" t="s">
        <v>549</v>
      </c>
      <c r="C193" s="162">
        <v>20706</v>
      </c>
      <c r="D193" s="572">
        <v>10824</v>
      </c>
      <c r="E193" s="370">
        <v>5470</v>
      </c>
      <c r="F193" s="395">
        <v>10824</v>
      </c>
      <c r="G193" s="580">
        <v>5470</v>
      </c>
    </row>
    <row r="194" spans="1:7" ht="21">
      <c r="A194" s="258">
        <v>7</v>
      </c>
      <c r="B194" s="514" t="s">
        <v>720</v>
      </c>
      <c r="C194" s="78">
        <v>3496</v>
      </c>
      <c r="D194" s="78">
        <v>2515</v>
      </c>
      <c r="E194" s="637">
        <v>981</v>
      </c>
      <c r="F194" s="395">
        <v>2515</v>
      </c>
      <c r="G194" s="580">
        <v>981</v>
      </c>
    </row>
    <row r="195" spans="1:7" ht="21">
      <c r="A195" s="97">
        <v>8</v>
      </c>
      <c r="B195" s="621" t="s">
        <v>613</v>
      </c>
      <c r="C195" s="162">
        <v>665</v>
      </c>
      <c r="D195" s="162">
        <v>0</v>
      </c>
      <c r="E195" s="370">
        <v>0</v>
      </c>
      <c r="F195" s="363"/>
      <c r="G195" s="78">
        <v>665</v>
      </c>
    </row>
    <row r="196" spans="1:7" ht="21">
      <c r="A196" s="258">
        <v>9</v>
      </c>
      <c r="B196" s="620" t="s">
        <v>693</v>
      </c>
      <c r="C196" s="572">
        <v>3000</v>
      </c>
      <c r="D196" s="622"/>
      <c r="E196" s="162">
        <v>0</v>
      </c>
      <c r="F196" s="363"/>
      <c r="G196" s="162">
        <v>3000</v>
      </c>
    </row>
    <row r="197" spans="1:7" ht="21">
      <c r="A197" s="97">
        <v>10</v>
      </c>
      <c r="B197" s="239" t="s">
        <v>677</v>
      </c>
      <c r="C197" s="650">
        <v>500</v>
      </c>
      <c r="D197" s="84"/>
      <c r="E197" s="651">
        <v>0</v>
      </c>
      <c r="F197" s="363"/>
      <c r="G197" s="78">
        <v>500</v>
      </c>
    </row>
    <row r="198" spans="1:7" ht="21">
      <c r="A198" s="258">
        <v>11</v>
      </c>
      <c r="B198" s="239" t="s">
        <v>753</v>
      </c>
      <c r="C198" s="95"/>
      <c r="D198" s="95"/>
      <c r="E198" s="78">
        <v>700</v>
      </c>
      <c r="F198" s="360"/>
      <c r="G198" s="78">
        <v>700</v>
      </c>
    </row>
    <row r="199" spans="1:7" ht="21">
      <c r="A199" s="97">
        <v>12</v>
      </c>
      <c r="B199" s="447" t="s">
        <v>752</v>
      </c>
      <c r="C199" s="455"/>
      <c r="D199" s="455"/>
      <c r="E199" s="78">
        <v>800</v>
      </c>
      <c r="F199" s="446"/>
      <c r="G199" s="78">
        <v>800</v>
      </c>
    </row>
    <row r="200" spans="1:7" ht="21.75" thickBot="1">
      <c r="A200" s="411"/>
      <c r="B200" s="412" t="s">
        <v>102</v>
      </c>
      <c r="C200" s="456"/>
      <c r="D200" s="413"/>
      <c r="E200" s="414"/>
      <c r="F200" s="390"/>
      <c r="G200" s="415">
        <f>SUM(G188:G199)</f>
        <v>1197902.58</v>
      </c>
    </row>
    <row r="201" ht="21.75" thickTop="1"/>
    <row r="220" spans="2:6" ht="21">
      <c r="B220" s="695" t="s">
        <v>19</v>
      </c>
      <c r="C220" s="695"/>
      <c r="D220" s="695"/>
      <c r="E220" s="695"/>
      <c r="F220" s="695"/>
    </row>
    <row r="221" spans="2:6" ht="21">
      <c r="B221" s="695" t="s">
        <v>20</v>
      </c>
      <c r="C221" s="695"/>
      <c r="D221" s="695"/>
      <c r="E221" s="695"/>
      <c r="F221" s="695"/>
    </row>
    <row r="222" spans="2:6" ht="21">
      <c r="B222" s="725" t="s">
        <v>863</v>
      </c>
      <c r="C222" s="725"/>
      <c r="D222" s="725"/>
      <c r="E222" s="725"/>
      <c r="F222" s="725"/>
    </row>
    <row r="223" spans="1:7" ht="21">
      <c r="A223" s="421" t="s">
        <v>334</v>
      </c>
      <c r="B223" s="271" t="s">
        <v>35</v>
      </c>
      <c r="C223" s="457" t="s">
        <v>369</v>
      </c>
      <c r="D223" s="356" t="s">
        <v>335</v>
      </c>
      <c r="E223" s="420" t="s">
        <v>31</v>
      </c>
      <c r="F223" s="357" t="s">
        <v>336</v>
      </c>
      <c r="G223" s="67" t="s">
        <v>223</v>
      </c>
    </row>
    <row r="224" spans="1:7" ht="21">
      <c r="A224" s="416"/>
      <c r="B224" s="417" t="s">
        <v>337</v>
      </c>
      <c r="C224" s="458"/>
      <c r="D224" s="463"/>
      <c r="E224" s="418"/>
      <c r="F224" s="419"/>
      <c r="G224" s="422"/>
    </row>
    <row r="225" spans="1:7" ht="21">
      <c r="A225" s="258">
        <v>1</v>
      </c>
      <c r="B225" s="309" t="s">
        <v>150</v>
      </c>
      <c r="C225" s="361">
        <f>1037350.32+930.03</f>
        <v>1038280.35</v>
      </c>
      <c r="E225" s="362"/>
      <c r="F225" s="363"/>
      <c r="G225" s="410">
        <v>1038280.35</v>
      </c>
    </row>
    <row r="226" spans="1:7" ht="21">
      <c r="A226" s="97">
        <v>2</v>
      </c>
      <c r="B226" s="309" t="s">
        <v>89</v>
      </c>
      <c r="C226" s="364">
        <v>62320</v>
      </c>
      <c r="D226" s="78">
        <v>124156</v>
      </c>
      <c r="E226" s="370">
        <v>9240</v>
      </c>
      <c r="F226" s="363">
        <v>0</v>
      </c>
      <c r="G226" s="409">
        <v>133396</v>
      </c>
    </row>
    <row r="227" spans="1:7" ht="21">
      <c r="A227" s="258">
        <v>3</v>
      </c>
      <c r="B227" s="514" t="s">
        <v>548</v>
      </c>
      <c r="C227" s="346">
        <v>22625.44</v>
      </c>
      <c r="D227" s="572">
        <v>10448.23</v>
      </c>
      <c r="E227" s="367">
        <v>4826.76</v>
      </c>
      <c r="F227" s="363">
        <v>10452.23</v>
      </c>
      <c r="G227" s="78">
        <v>4822.76</v>
      </c>
    </row>
    <row r="228" spans="1:7" ht="21">
      <c r="A228" s="97">
        <v>4</v>
      </c>
      <c r="B228" s="514" t="s">
        <v>446</v>
      </c>
      <c r="C228" s="78">
        <v>2456</v>
      </c>
      <c r="D228" s="78">
        <v>0</v>
      </c>
      <c r="E228" s="370">
        <v>0</v>
      </c>
      <c r="F228" s="360">
        <v>0</v>
      </c>
      <c r="G228" s="162">
        <v>2456</v>
      </c>
    </row>
    <row r="229" spans="1:7" ht="21">
      <c r="A229" s="258">
        <v>5</v>
      </c>
      <c r="B229" s="239" t="s">
        <v>550</v>
      </c>
      <c r="C229" s="78">
        <v>42378</v>
      </c>
      <c r="D229" s="78">
        <v>10446</v>
      </c>
      <c r="E229" s="367">
        <v>9696</v>
      </c>
      <c r="F229" s="395">
        <v>10446</v>
      </c>
      <c r="G229" s="78">
        <v>9696</v>
      </c>
    </row>
    <row r="230" spans="1:7" ht="21">
      <c r="A230" s="97">
        <v>6</v>
      </c>
      <c r="B230" s="514" t="s">
        <v>549</v>
      </c>
      <c r="C230" s="162">
        <v>26016</v>
      </c>
      <c r="D230" s="572">
        <v>5470</v>
      </c>
      <c r="E230" s="370">
        <v>5130</v>
      </c>
      <c r="F230" s="395">
        <v>10600</v>
      </c>
      <c r="G230" s="580"/>
    </row>
    <row r="231" spans="1:7" ht="21">
      <c r="A231" s="258">
        <v>7</v>
      </c>
      <c r="B231" s="514" t="s">
        <v>720</v>
      </c>
      <c r="C231" s="78">
        <v>3496</v>
      </c>
      <c r="D231" s="78">
        <v>981</v>
      </c>
      <c r="E231" s="637">
        <v>705</v>
      </c>
      <c r="F231" s="395">
        <v>1686</v>
      </c>
      <c r="G231" s="580"/>
    </row>
    <row r="232" spans="1:7" ht="21">
      <c r="A232" s="97">
        <v>8</v>
      </c>
      <c r="B232" s="621" t="s">
        <v>613</v>
      </c>
      <c r="C232" s="162">
        <v>665</v>
      </c>
      <c r="D232" s="162">
        <v>0</v>
      </c>
      <c r="E232" s="370">
        <v>0</v>
      </c>
      <c r="F232" s="363"/>
      <c r="G232" s="78">
        <v>665</v>
      </c>
    </row>
    <row r="233" spans="1:7" ht="21">
      <c r="A233" s="258">
        <v>9</v>
      </c>
      <c r="B233" s="620" t="s">
        <v>693</v>
      </c>
      <c r="C233" s="572">
        <v>3000</v>
      </c>
      <c r="D233" s="622"/>
      <c r="E233" s="162">
        <v>0</v>
      </c>
      <c r="F233" s="363"/>
      <c r="G233" s="162">
        <v>3000</v>
      </c>
    </row>
    <row r="234" spans="1:7" ht="21">
      <c r="A234" s="97">
        <v>10</v>
      </c>
      <c r="B234" s="239" t="s">
        <v>677</v>
      </c>
      <c r="C234" s="650">
        <v>500</v>
      </c>
      <c r="D234" s="84"/>
      <c r="E234" s="651">
        <v>0</v>
      </c>
      <c r="F234" s="363"/>
      <c r="G234" s="78">
        <v>500</v>
      </c>
    </row>
    <row r="235" spans="1:7" ht="21">
      <c r="A235" s="258">
        <v>11</v>
      </c>
      <c r="B235" s="239" t="s">
        <v>753</v>
      </c>
      <c r="C235" s="78">
        <v>700</v>
      </c>
      <c r="D235" s="95"/>
      <c r="E235" s="78"/>
      <c r="F235" s="360"/>
      <c r="G235" s="78">
        <v>700</v>
      </c>
    </row>
    <row r="236" spans="1:7" ht="21">
      <c r="A236" s="97">
        <v>12</v>
      </c>
      <c r="B236" s="514" t="s">
        <v>752</v>
      </c>
      <c r="C236" s="266">
        <v>800</v>
      </c>
      <c r="D236" s="95"/>
      <c r="E236" s="78"/>
      <c r="F236" s="363"/>
      <c r="G236" s="78">
        <v>800</v>
      </c>
    </row>
    <row r="237" spans="1:7" ht="21.75" thickBot="1">
      <c r="A237" s="411"/>
      <c r="B237" s="412" t="s">
        <v>102</v>
      </c>
      <c r="C237" s="658"/>
      <c r="D237" s="413"/>
      <c r="E237" s="414"/>
      <c r="F237" s="390"/>
      <c r="G237" s="415">
        <f>SUM(G225:G236)</f>
        <v>1194316.11</v>
      </c>
    </row>
    <row r="238" ht="21.75" thickTop="1"/>
  </sheetData>
  <sheetProtection/>
  <mergeCells count="21">
    <mergeCell ref="B185:F185"/>
    <mergeCell ref="B220:F220"/>
    <mergeCell ref="B111:F111"/>
    <mergeCell ref="B183:F183"/>
    <mergeCell ref="B184:F184"/>
    <mergeCell ref="B221:F221"/>
    <mergeCell ref="B37:F37"/>
    <mergeCell ref="B222:F222"/>
    <mergeCell ref="B74:F74"/>
    <mergeCell ref="B75:F75"/>
    <mergeCell ref="B146:F146"/>
    <mergeCell ref="B147:F147"/>
    <mergeCell ref="B148:F148"/>
    <mergeCell ref="B109:F109"/>
    <mergeCell ref="B110:F110"/>
    <mergeCell ref="B1:F1"/>
    <mergeCell ref="B2:F2"/>
    <mergeCell ref="B3:F3"/>
    <mergeCell ref="B38:F38"/>
    <mergeCell ref="B39:F39"/>
    <mergeCell ref="B73:F7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S159"/>
  <sheetViews>
    <sheetView zoomScalePageLayoutView="0" workbookViewId="0" topLeftCell="A44">
      <selection activeCell="H55" sqref="H55"/>
    </sheetView>
  </sheetViews>
  <sheetFormatPr defaultColWidth="9.7109375" defaultRowHeight="21.75"/>
  <cols>
    <col min="1" max="1" width="7.57421875" style="276" bestFit="1" customWidth="1"/>
    <col min="2" max="2" width="8.57421875" style="277" bestFit="1" customWidth="1"/>
    <col min="3" max="3" width="15.00390625" style="278" bestFit="1" customWidth="1"/>
    <col min="4" max="5" width="12.421875" style="279" customWidth="1"/>
    <col min="6" max="6" width="24.421875" style="279" bestFit="1" customWidth="1"/>
    <col min="7" max="7" width="14.8515625" style="282" bestFit="1" customWidth="1"/>
    <col min="8" max="8" width="11.8515625" style="270" bestFit="1" customWidth="1"/>
    <col min="9" max="9" width="12.421875" style="282" bestFit="1" customWidth="1"/>
    <col min="10" max="10" width="8.7109375" style="280" customWidth="1"/>
    <col min="11" max="11" width="13.00390625" style="280" customWidth="1"/>
    <col min="12" max="12" width="12.8515625" style="270" customWidth="1"/>
    <col min="13" max="14" width="11.421875" style="270" customWidth="1"/>
    <col min="15" max="15" width="9.7109375" style="0" customWidth="1"/>
    <col min="16" max="18" width="9.7109375" style="270" customWidth="1"/>
    <col min="19" max="19" width="17.57421875" style="270" customWidth="1"/>
    <col min="20" max="16384" width="9.7109375" style="270" customWidth="1"/>
  </cols>
  <sheetData>
    <row r="1" spans="1:11" ht="21.75">
      <c r="A1" s="727" t="s">
        <v>8</v>
      </c>
      <c r="B1" s="727"/>
      <c r="C1" s="727"/>
      <c r="D1" s="727"/>
      <c r="E1" s="727"/>
      <c r="F1" s="727"/>
      <c r="G1" s="727"/>
      <c r="H1" s="727"/>
      <c r="I1" s="727"/>
      <c r="J1" s="727"/>
      <c r="K1" s="269"/>
    </row>
    <row r="2" spans="1:11" ht="21.75">
      <c r="A2" s="726" t="s">
        <v>348</v>
      </c>
      <c r="B2" s="726"/>
      <c r="C2" s="726"/>
      <c r="D2" s="726"/>
      <c r="E2" s="726"/>
      <c r="F2" s="726"/>
      <c r="G2" s="726"/>
      <c r="H2" s="726"/>
      <c r="I2" s="727"/>
      <c r="J2" s="727"/>
      <c r="K2" s="269"/>
    </row>
    <row r="3" spans="1:14" s="272" customFormat="1" ht="21">
      <c r="A3" s="271" t="s">
        <v>0</v>
      </c>
      <c r="B3" s="484" t="s">
        <v>1</v>
      </c>
      <c r="C3" s="98" t="s">
        <v>3</v>
      </c>
      <c r="D3" s="98" t="s">
        <v>2</v>
      </c>
      <c r="E3" s="271" t="s">
        <v>6</v>
      </c>
      <c r="F3" s="98" t="s">
        <v>5</v>
      </c>
      <c r="G3" s="485" t="s">
        <v>78</v>
      </c>
      <c r="H3" s="271" t="s">
        <v>4</v>
      </c>
      <c r="I3" s="486" t="s">
        <v>7</v>
      </c>
      <c r="J3" s="271" t="s">
        <v>127</v>
      </c>
      <c r="K3" s="271"/>
      <c r="L3" s="487" t="s">
        <v>78</v>
      </c>
      <c r="M3" s="271" t="s">
        <v>222</v>
      </c>
      <c r="N3" s="271" t="s">
        <v>223</v>
      </c>
    </row>
    <row r="4" spans="1:14" ht="21.75">
      <c r="A4" s="273"/>
      <c r="B4" s="530" t="s">
        <v>482</v>
      </c>
      <c r="C4" s="531">
        <v>21106</v>
      </c>
      <c r="D4" s="489" t="s">
        <v>478</v>
      </c>
      <c r="E4" s="273" t="s">
        <v>55</v>
      </c>
      <c r="F4" s="275" t="s">
        <v>250</v>
      </c>
      <c r="G4" s="558">
        <v>505400</v>
      </c>
      <c r="H4" s="557" t="s">
        <v>575</v>
      </c>
      <c r="I4" s="274"/>
      <c r="J4" s="728"/>
      <c r="K4" s="273"/>
      <c r="L4" s="488"/>
      <c r="M4" s="488"/>
      <c r="N4" s="488"/>
    </row>
    <row r="5" spans="1:14" ht="21.75">
      <c r="A5" s="273"/>
      <c r="B5" s="530" t="s">
        <v>483</v>
      </c>
      <c r="C5" s="531">
        <v>21106</v>
      </c>
      <c r="D5" s="489" t="s">
        <v>478</v>
      </c>
      <c r="E5" s="273" t="s">
        <v>55</v>
      </c>
      <c r="F5" s="275" t="s">
        <v>361</v>
      </c>
      <c r="G5" s="482">
        <v>113000</v>
      </c>
      <c r="H5" s="557" t="s">
        <v>575</v>
      </c>
      <c r="I5" s="482"/>
      <c r="J5" s="729"/>
      <c r="K5" s="273"/>
      <c r="L5" s="488"/>
      <c r="M5" s="488"/>
      <c r="N5" s="488"/>
    </row>
    <row r="6" spans="1:14" ht="21.75">
      <c r="A6" s="273"/>
      <c r="B6" s="530" t="s">
        <v>484</v>
      </c>
      <c r="C6" s="531">
        <v>21106</v>
      </c>
      <c r="D6" s="489" t="s">
        <v>478</v>
      </c>
      <c r="E6" s="273" t="s">
        <v>55</v>
      </c>
      <c r="F6" s="275" t="s">
        <v>479</v>
      </c>
      <c r="G6" s="525">
        <v>1500</v>
      </c>
      <c r="H6" s="557" t="s">
        <v>575</v>
      </c>
      <c r="I6" s="482"/>
      <c r="J6" s="257"/>
      <c r="K6" s="273"/>
      <c r="L6" s="488"/>
      <c r="M6" s="488"/>
      <c r="N6" s="488"/>
    </row>
    <row r="7" spans="1:14" ht="21.75">
      <c r="A7" s="273"/>
      <c r="B7" s="530" t="s">
        <v>485</v>
      </c>
      <c r="C7" s="531">
        <v>21106</v>
      </c>
      <c r="D7" s="489" t="s">
        <v>478</v>
      </c>
      <c r="E7" s="273" t="s">
        <v>55</v>
      </c>
      <c r="F7" s="275" t="s">
        <v>479</v>
      </c>
      <c r="G7" s="525">
        <v>1000</v>
      </c>
      <c r="H7" s="557" t="s">
        <v>575</v>
      </c>
      <c r="I7" s="482"/>
      <c r="J7" s="728"/>
      <c r="K7" s="273"/>
      <c r="L7" s="488"/>
      <c r="M7" s="488"/>
      <c r="N7" s="488"/>
    </row>
    <row r="8" spans="1:14" ht="21.75">
      <c r="A8" s="273"/>
      <c r="B8" s="530" t="s">
        <v>493</v>
      </c>
      <c r="C8" s="531">
        <v>21121</v>
      </c>
      <c r="D8" s="429" t="s">
        <v>486</v>
      </c>
      <c r="E8" s="273" t="s">
        <v>55</v>
      </c>
      <c r="F8" s="489" t="s">
        <v>487</v>
      </c>
      <c r="G8" s="526">
        <v>207140</v>
      </c>
      <c r="H8" s="557" t="s">
        <v>573</v>
      </c>
      <c r="I8" s="274"/>
      <c r="J8" s="729"/>
      <c r="K8" s="273"/>
      <c r="L8" s="488"/>
      <c r="M8" s="488"/>
      <c r="N8" s="488"/>
    </row>
    <row r="9" spans="1:14" ht="21.75">
      <c r="A9" s="273"/>
      <c r="B9" s="530" t="s">
        <v>494</v>
      </c>
      <c r="C9" s="531">
        <v>21121</v>
      </c>
      <c r="D9" s="429" t="s">
        <v>486</v>
      </c>
      <c r="E9" s="273" t="s">
        <v>55</v>
      </c>
      <c r="F9" s="275" t="s">
        <v>488</v>
      </c>
      <c r="G9" s="526">
        <v>18200</v>
      </c>
      <c r="H9" s="557" t="s">
        <v>573</v>
      </c>
      <c r="I9" s="274"/>
      <c r="J9" s="276"/>
      <c r="K9" s="276"/>
      <c r="L9" s="490"/>
      <c r="M9" s="490"/>
      <c r="N9" s="490"/>
    </row>
    <row r="10" spans="1:9" ht="21.75">
      <c r="A10" s="273"/>
      <c r="B10" s="530" t="s">
        <v>495</v>
      </c>
      <c r="C10" s="531">
        <v>21121</v>
      </c>
      <c r="D10" s="429" t="s">
        <v>486</v>
      </c>
      <c r="E10" s="273" t="s">
        <v>55</v>
      </c>
      <c r="F10" s="275" t="s">
        <v>489</v>
      </c>
      <c r="G10" s="526">
        <v>10070</v>
      </c>
      <c r="H10" s="557" t="s">
        <v>573</v>
      </c>
      <c r="I10" s="274"/>
    </row>
    <row r="11" spans="1:9" ht="21.75">
      <c r="A11" s="273"/>
      <c r="B11" s="530" t="s">
        <v>496</v>
      </c>
      <c r="C11" s="531">
        <v>21121</v>
      </c>
      <c r="D11" s="429" t="s">
        <v>486</v>
      </c>
      <c r="E11" s="273" t="s">
        <v>55</v>
      </c>
      <c r="F11" s="275" t="s">
        <v>490</v>
      </c>
      <c r="G11" s="526">
        <v>1500</v>
      </c>
      <c r="H11" s="557" t="s">
        <v>573</v>
      </c>
      <c r="I11" s="274"/>
    </row>
    <row r="12" spans="1:9" ht="21.75">
      <c r="A12" s="273"/>
      <c r="B12" s="530" t="s">
        <v>497</v>
      </c>
      <c r="C12" s="531">
        <v>21121</v>
      </c>
      <c r="D12" s="429" t="s">
        <v>486</v>
      </c>
      <c r="E12" s="273" t="s">
        <v>55</v>
      </c>
      <c r="F12" s="489" t="s">
        <v>491</v>
      </c>
      <c r="G12" s="526">
        <v>108270</v>
      </c>
      <c r="H12" s="557" t="s">
        <v>573</v>
      </c>
      <c r="I12" s="274"/>
    </row>
    <row r="13" spans="1:12" ht="21.75">
      <c r="A13" s="273"/>
      <c r="B13" s="530" t="s">
        <v>498</v>
      </c>
      <c r="C13" s="531">
        <v>21121</v>
      </c>
      <c r="D13" s="429" t="s">
        <v>486</v>
      </c>
      <c r="E13" s="273" t="s">
        <v>55</v>
      </c>
      <c r="F13" s="489" t="s">
        <v>492</v>
      </c>
      <c r="G13" s="526">
        <v>4500</v>
      </c>
      <c r="H13" s="557" t="s">
        <v>573</v>
      </c>
      <c r="I13" s="274"/>
      <c r="L13" s="532"/>
    </row>
    <row r="14" spans="1:9" ht="21.75">
      <c r="A14" s="273"/>
      <c r="B14" s="530" t="s">
        <v>500</v>
      </c>
      <c r="C14" s="531">
        <v>21121</v>
      </c>
      <c r="D14" s="429" t="s">
        <v>499</v>
      </c>
      <c r="E14" s="273" t="s">
        <v>55</v>
      </c>
      <c r="F14" s="489" t="s">
        <v>487</v>
      </c>
      <c r="G14" s="526">
        <v>90990</v>
      </c>
      <c r="H14" s="557" t="s">
        <v>573</v>
      </c>
      <c r="I14" s="274"/>
    </row>
    <row r="15" spans="1:12" ht="21.75">
      <c r="A15" s="273"/>
      <c r="B15" s="530" t="s">
        <v>501</v>
      </c>
      <c r="C15" s="531">
        <v>21121</v>
      </c>
      <c r="D15" s="429" t="s">
        <v>499</v>
      </c>
      <c r="E15" s="273" t="s">
        <v>55</v>
      </c>
      <c r="F15" s="275" t="s">
        <v>488</v>
      </c>
      <c r="G15" s="526">
        <v>3500</v>
      </c>
      <c r="H15" s="557" t="s">
        <v>573</v>
      </c>
      <c r="I15" s="274"/>
      <c r="L15" s="444"/>
    </row>
    <row r="16" spans="1:9" ht="21.75">
      <c r="A16" s="273"/>
      <c r="B16" s="530" t="s">
        <v>502</v>
      </c>
      <c r="C16" s="531">
        <v>21121</v>
      </c>
      <c r="D16" s="429" t="s">
        <v>499</v>
      </c>
      <c r="E16" s="273" t="s">
        <v>55</v>
      </c>
      <c r="F16" s="489" t="s">
        <v>491</v>
      </c>
      <c r="G16" s="526">
        <v>58900</v>
      </c>
      <c r="H16" s="557" t="s">
        <v>573</v>
      </c>
      <c r="I16" s="274"/>
    </row>
    <row r="17" spans="1:12" ht="21.75">
      <c r="A17" s="273"/>
      <c r="B17" s="530" t="s">
        <v>503</v>
      </c>
      <c r="C17" s="531">
        <v>21121</v>
      </c>
      <c r="D17" s="429" t="s">
        <v>499</v>
      </c>
      <c r="E17" s="273" t="s">
        <v>55</v>
      </c>
      <c r="F17" s="489" t="s">
        <v>492</v>
      </c>
      <c r="G17" s="526">
        <v>4460</v>
      </c>
      <c r="H17" s="557" t="s">
        <v>573</v>
      </c>
      <c r="I17" s="274"/>
      <c r="L17" s="532"/>
    </row>
    <row r="18" spans="1:14" ht="21.75">
      <c r="A18" s="273"/>
      <c r="B18" s="530" t="s">
        <v>510</v>
      </c>
      <c r="C18" s="531">
        <v>21121</v>
      </c>
      <c r="D18" s="429" t="s">
        <v>504</v>
      </c>
      <c r="E18" s="273" t="s">
        <v>55</v>
      </c>
      <c r="F18" s="489" t="s">
        <v>487</v>
      </c>
      <c r="G18" s="526">
        <v>40320</v>
      </c>
      <c r="H18" s="557" t="s">
        <v>573</v>
      </c>
      <c r="I18" s="274"/>
      <c r="J18" s="276"/>
      <c r="K18" s="276"/>
      <c r="L18" s="490"/>
      <c r="M18" s="490"/>
      <c r="N18" s="490"/>
    </row>
    <row r="19" spans="1:9" ht="21.75">
      <c r="A19" s="273"/>
      <c r="B19" s="530" t="s">
        <v>511</v>
      </c>
      <c r="C19" s="531">
        <v>21121</v>
      </c>
      <c r="D19" s="429" t="s">
        <v>504</v>
      </c>
      <c r="E19" s="273" t="s">
        <v>55</v>
      </c>
      <c r="F19" s="275" t="s">
        <v>488</v>
      </c>
      <c r="G19" s="526">
        <v>3500</v>
      </c>
      <c r="H19" s="557" t="s">
        <v>573</v>
      </c>
      <c r="I19" s="274"/>
    </row>
    <row r="20" spans="1:9" ht="21.75">
      <c r="A20" s="273"/>
      <c r="B20" s="530" t="s">
        <v>512</v>
      </c>
      <c r="C20" s="531">
        <v>21121</v>
      </c>
      <c r="D20" s="429" t="s">
        <v>504</v>
      </c>
      <c r="E20" s="273" t="s">
        <v>55</v>
      </c>
      <c r="F20" s="489" t="s">
        <v>491</v>
      </c>
      <c r="G20" s="526">
        <v>20600</v>
      </c>
      <c r="H20" s="557" t="s">
        <v>573</v>
      </c>
      <c r="I20" s="274"/>
    </row>
    <row r="21" spans="1:12" ht="21.75">
      <c r="A21" s="273"/>
      <c r="B21" s="530" t="s">
        <v>513</v>
      </c>
      <c r="C21" s="531">
        <v>21121</v>
      </c>
      <c r="D21" s="429" t="s">
        <v>504</v>
      </c>
      <c r="E21" s="273" t="s">
        <v>55</v>
      </c>
      <c r="F21" s="489" t="s">
        <v>492</v>
      </c>
      <c r="G21" s="526">
        <v>3000</v>
      </c>
      <c r="H21" s="557" t="s">
        <v>573</v>
      </c>
      <c r="I21" s="274"/>
      <c r="L21" s="532"/>
    </row>
    <row r="22" spans="1:9" ht="21.75">
      <c r="A22" s="273"/>
      <c r="B22" s="530" t="s">
        <v>514</v>
      </c>
      <c r="C22" s="531">
        <v>21121</v>
      </c>
      <c r="D22" s="429" t="s">
        <v>505</v>
      </c>
      <c r="E22" s="273" t="s">
        <v>55</v>
      </c>
      <c r="F22" s="489" t="s">
        <v>487</v>
      </c>
      <c r="G22" s="526">
        <v>21190</v>
      </c>
      <c r="H22" s="557" t="s">
        <v>573</v>
      </c>
      <c r="I22" s="274"/>
    </row>
    <row r="23" spans="1:9" ht="21.75">
      <c r="A23" s="273"/>
      <c r="B23" s="530" t="s">
        <v>515</v>
      </c>
      <c r="C23" s="531">
        <v>21121</v>
      </c>
      <c r="D23" s="429" t="s">
        <v>505</v>
      </c>
      <c r="E23" s="273" t="s">
        <v>55</v>
      </c>
      <c r="F23" s="275" t="s">
        <v>488</v>
      </c>
      <c r="G23" s="526">
        <v>3500</v>
      </c>
      <c r="H23" s="557" t="s">
        <v>573</v>
      </c>
      <c r="I23" s="274"/>
    </row>
    <row r="24" spans="1:9" ht="21.75">
      <c r="A24" s="273"/>
      <c r="B24" s="530" t="s">
        <v>516</v>
      </c>
      <c r="C24" s="531">
        <v>21121</v>
      </c>
      <c r="D24" s="429" t="s">
        <v>505</v>
      </c>
      <c r="E24" s="273" t="s">
        <v>55</v>
      </c>
      <c r="F24" s="489" t="s">
        <v>491</v>
      </c>
      <c r="G24" s="526">
        <v>16500</v>
      </c>
      <c r="H24" s="557" t="s">
        <v>573</v>
      </c>
      <c r="I24" s="274"/>
    </row>
    <row r="25" spans="1:9" ht="21.75">
      <c r="A25" s="273"/>
      <c r="B25" s="530" t="s">
        <v>517</v>
      </c>
      <c r="C25" s="531">
        <v>21121</v>
      </c>
      <c r="D25" s="429" t="s">
        <v>505</v>
      </c>
      <c r="E25" s="273" t="s">
        <v>55</v>
      </c>
      <c r="F25" s="489" t="s">
        <v>506</v>
      </c>
      <c r="G25" s="526">
        <v>90000</v>
      </c>
      <c r="H25" s="557" t="s">
        <v>573</v>
      </c>
      <c r="I25" s="274"/>
    </row>
    <row r="26" spans="1:9" ht="21.75">
      <c r="A26" s="273"/>
      <c r="B26" s="530" t="s">
        <v>518</v>
      </c>
      <c r="C26" s="531">
        <v>21121</v>
      </c>
      <c r="D26" s="429" t="s">
        <v>505</v>
      </c>
      <c r="E26" s="273" t="s">
        <v>55</v>
      </c>
      <c r="F26" s="489" t="s">
        <v>507</v>
      </c>
      <c r="G26" s="526">
        <v>21190</v>
      </c>
      <c r="H26" s="557" t="s">
        <v>573</v>
      </c>
      <c r="I26" s="274"/>
    </row>
    <row r="27" spans="1:12" ht="21.75">
      <c r="A27" s="273"/>
      <c r="B27" s="530" t="s">
        <v>519</v>
      </c>
      <c r="C27" s="531">
        <v>21121</v>
      </c>
      <c r="D27" s="429" t="s">
        <v>505</v>
      </c>
      <c r="E27" s="273" t="s">
        <v>55</v>
      </c>
      <c r="F27" s="489" t="s">
        <v>508</v>
      </c>
      <c r="G27" s="526">
        <v>2945</v>
      </c>
      <c r="H27" s="557" t="s">
        <v>573</v>
      </c>
      <c r="I27" s="274"/>
      <c r="L27" s="444"/>
    </row>
    <row r="28" spans="1:9" ht="21.75">
      <c r="A28" s="273"/>
      <c r="B28" s="566">
        <v>34</v>
      </c>
      <c r="C28" s="531">
        <v>21122</v>
      </c>
      <c r="D28" s="429" t="s">
        <v>505</v>
      </c>
      <c r="E28" s="273" t="s">
        <v>55</v>
      </c>
      <c r="F28" s="275" t="s">
        <v>509</v>
      </c>
      <c r="G28" s="533">
        <v>1207</v>
      </c>
      <c r="H28" s="557" t="s">
        <v>573</v>
      </c>
      <c r="I28" s="274"/>
    </row>
    <row r="29" spans="1:9" ht="21.75">
      <c r="A29" s="273"/>
      <c r="B29" s="566">
        <v>48</v>
      </c>
      <c r="C29" s="531">
        <v>21124</v>
      </c>
      <c r="D29" s="429" t="s">
        <v>505</v>
      </c>
      <c r="E29" s="273" t="s">
        <v>576</v>
      </c>
      <c r="F29" s="275" t="s">
        <v>577</v>
      </c>
      <c r="G29" s="533">
        <v>11700</v>
      </c>
      <c r="H29" s="557" t="s">
        <v>575</v>
      </c>
      <c r="I29" s="274"/>
    </row>
    <row r="30" spans="1:9" ht="21.75">
      <c r="A30" s="273"/>
      <c r="B30" s="566">
        <v>72</v>
      </c>
      <c r="C30" s="531">
        <v>21137</v>
      </c>
      <c r="D30" s="429" t="s">
        <v>505</v>
      </c>
      <c r="E30" s="273" t="s">
        <v>576</v>
      </c>
      <c r="F30" s="275" t="s">
        <v>578</v>
      </c>
      <c r="G30" s="526">
        <v>7710</v>
      </c>
      <c r="H30" s="557" t="s">
        <v>573</v>
      </c>
      <c r="I30" s="274"/>
    </row>
    <row r="31" spans="1:9" ht="21.75">
      <c r="A31" s="273"/>
      <c r="B31" s="566">
        <v>147</v>
      </c>
      <c r="C31" s="531">
        <v>21157</v>
      </c>
      <c r="D31" s="429" t="s">
        <v>505</v>
      </c>
      <c r="E31" s="273" t="s">
        <v>576</v>
      </c>
      <c r="F31" s="489" t="s">
        <v>584</v>
      </c>
      <c r="G31" s="526">
        <v>50400</v>
      </c>
      <c r="H31" s="557" t="s">
        <v>701</v>
      </c>
      <c r="I31" s="274"/>
    </row>
    <row r="32" spans="1:9" ht="21.75">
      <c r="A32" s="273"/>
      <c r="B32" s="566">
        <v>150</v>
      </c>
      <c r="C32" s="531">
        <v>21162</v>
      </c>
      <c r="D32" s="275" t="s">
        <v>620</v>
      </c>
      <c r="E32" s="273" t="s">
        <v>576</v>
      </c>
      <c r="F32" s="275" t="s">
        <v>621</v>
      </c>
      <c r="G32" s="526">
        <v>3000</v>
      </c>
      <c r="H32" s="281" t="s">
        <v>627</v>
      </c>
      <c r="I32" s="274"/>
    </row>
    <row r="33" spans="1:9" ht="21.75">
      <c r="A33" s="273"/>
      <c r="B33" s="566">
        <v>151</v>
      </c>
      <c r="C33" s="531">
        <v>21162</v>
      </c>
      <c r="D33" s="275" t="s">
        <v>622</v>
      </c>
      <c r="E33" s="273" t="s">
        <v>576</v>
      </c>
      <c r="F33" s="275" t="s">
        <v>621</v>
      </c>
      <c r="G33" s="526">
        <v>3000</v>
      </c>
      <c r="H33" s="429" t="s">
        <v>628</v>
      </c>
      <c r="I33" s="274"/>
    </row>
    <row r="34" spans="1:9" ht="21.75">
      <c r="A34" s="273"/>
      <c r="B34" s="274">
        <v>152</v>
      </c>
      <c r="C34" s="531">
        <v>21162</v>
      </c>
      <c r="D34" s="275" t="s">
        <v>623</v>
      </c>
      <c r="E34" s="273" t="s">
        <v>576</v>
      </c>
      <c r="F34" s="275" t="s">
        <v>624</v>
      </c>
      <c r="G34" s="526">
        <v>37800</v>
      </c>
      <c r="H34" s="429" t="s">
        <v>628</v>
      </c>
      <c r="I34" s="274"/>
    </row>
    <row r="35" spans="1:9" ht="21.75">
      <c r="A35" s="273"/>
      <c r="B35" s="274">
        <v>153</v>
      </c>
      <c r="C35" s="531">
        <v>21162</v>
      </c>
      <c r="D35" s="275" t="s">
        <v>626</v>
      </c>
      <c r="E35" s="273" t="s">
        <v>576</v>
      </c>
      <c r="F35" s="275" t="s">
        <v>625</v>
      </c>
      <c r="G35" s="526">
        <v>3900</v>
      </c>
      <c r="H35" s="281" t="s">
        <v>627</v>
      </c>
      <c r="I35" s="274"/>
    </row>
    <row r="36" spans="1:9" ht="21.75">
      <c r="A36" s="273"/>
      <c r="B36" s="274">
        <v>160</v>
      </c>
      <c r="C36" s="531">
        <v>21166</v>
      </c>
      <c r="D36" s="275" t="s">
        <v>486</v>
      </c>
      <c r="E36" s="273" t="s">
        <v>576</v>
      </c>
      <c r="F36" s="489" t="s">
        <v>629</v>
      </c>
      <c r="G36" s="526">
        <v>5936</v>
      </c>
      <c r="H36" s="281" t="s">
        <v>635</v>
      </c>
      <c r="I36" s="274"/>
    </row>
    <row r="37" spans="1:9" ht="21.75">
      <c r="A37" s="273"/>
      <c r="B37" s="274">
        <v>161</v>
      </c>
      <c r="C37" s="531">
        <v>21166</v>
      </c>
      <c r="D37" s="275" t="s">
        <v>626</v>
      </c>
      <c r="E37" s="273" t="s">
        <v>576</v>
      </c>
      <c r="F37" s="489" t="s">
        <v>630</v>
      </c>
      <c r="G37" s="526">
        <v>2772</v>
      </c>
      <c r="H37" s="281" t="s">
        <v>635</v>
      </c>
      <c r="I37" s="274"/>
    </row>
    <row r="38" spans="1:11" ht="21.75">
      <c r="A38" s="273"/>
      <c r="B38" s="274">
        <v>162</v>
      </c>
      <c r="C38" s="531">
        <v>21166</v>
      </c>
      <c r="D38" s="275" t="s">
        <v>620</v>
      </c>
      <c r="E38" s="273" t="s">
        <v>576</v>
      </c>
      <c r="F38" s="275" t="s">
        <v>631</v>
      </c>
      <c r="G38" s="526">
        <v>2560</v>
      </c>
      <c r="H38" s="281" t="s">
        <v>634</v>
      </c>
      <c r="I38" s="558">
        <v>2160</v>
      </c>
      <c r="K38" s="493" t="s">
        <v>633</v>
      </c>
    </row>
    <row r="39" spans="1:12" ht="21.75">
      <c r="A39" s="273"/>
      <c r="B39" s="274">
        <v>163</v>
      </c>
      <c r="C39" s="531">
        <v>21166</v>
      </c>
      <c r="D39" s="275" t="s">
        <v>622</v>
      </c>
      <c r="E39" s="273" t="s">
        <v>576</v>
      </c>
      <c r="F39" s="275" t="s">
        <v>631</v>
      </c>
      <c r="G39" s="526">
        <v>1752</v>
      </c>
      <c r="H39" s="281" t="s">
        <v>634</v>
      </c>
      <c r="I39" s="274"/>
      <c r="L39" s="444">
        <f>SUM(I36:I39)</f>
        <v>2160</v>
      </c>
    </row>
    <row r="40" spans="1:9" ht="21.75">
      <c r="A40" s="273"/>
      <c r="B40" s="274">
        <v>164</v>
      </c>
      <c r="C40" s="531">
        <v>21166</v>
      </c>
      <c r="D40" s="275" t="s">
        <v>632</v>
      </c>
      <c r="E40" s="273" t="s">
        <v>576</v>
      </c>
      <c r="F40" s="275" t="s">
        <v>631</v>
      </c>
      <c r="G40" s="526">
        <v>1752</v>
      </c>
      <c r="H40" s="281" t="s">
        <v>634</v>
      </c>
      <c r="I40" s="274"/>
    </row>
    <row r="41" spans="1:9" ht="21.75">
      <c r="A41" s="273"/>
      <c r="B41" s="274">
        <v>177.1</v>
      </c>
      <c r="C41" s="531">
        <v>21179</v>
      </c>
      <c r="D41" s="275" t="s">
        <v>505</v>
      </c>
      <c r="E41" s="273" t="s">
        <v>636</v>
      </c>
      <c r="F41" s="275" t="s">
        <v>507</v>
      </c>
      <c r="G41" s="558">
        <v>24135</v>
      </c>
      <c r="H41" s="429"/>
      <c r="I41" s="274"/>
    </row>
    <row r="42" spans="1:9" ht="21.75">
      <c r="A42" s="273"/>
      <c r="B42" s="274">
        <v>233</v>
      </c>
      <c r="C42" s="531">
        <v>21212</v>
      </c>
      <c r="D42" s="275" t="s">
        <v>702</v>
      </c>
      <c r="E42" s="273" t="s">
        <v>576</v>
      </c>
      <c r="F42" s="275" t="s">
        <v>621</v>
      </c>
      <c r="G42" s="558">
        <v>7244</v>
      </c>
      <c r="H42" s="281" t="s">
        <v>728</v>
      </c>
      <c r="I42" s="274"/>
    </row>
    <row r="43" spans="1:12" ht="21.75">
      <c r="A43" s="273"/>
      <c r="B43" s="274">
        <v>234</v>
      </c>
      <c r="C43" s="531">
        <v>21213</v>
      </c>
      <c r="D43" s="275" t="s">
        <v>626</v>
      </c>
      <c r="E43" s="273" t="s">
        <v>576</v>
      </c>
      <c r="F43" s="275" t="s">
        <v>621</v>
      </c>
      <c r="G43" s="558">
        <v>6630</v>
      </c>
      <c r="H43" s="281" t="s">
        <v>728</v>
      </c>
      <c r="I43" s="274"/>
      <c r="L43" s="444">
        <f>SUM(I40:I43)</f>
        <v>0</v>
      </c>
    </row>
    <row r="44" spans="1:9" ht="21.75">
      <c r="A44" s="273"/>
      <c r="B44" s="485">
        <v>282</v>
      </c>
      <c r="C44" s="531">
        <v>21227</v>
      </c>
      <c r="D44" s="275" t="s">
        <v>737</v>
      </c>
      <c r="E44" s="273" t="s">
        <v>576</v>
      </c>
      <c r="F44" s="275" t="s">
        <v>621</v>
      </c>
      <c r="G44" s="558">
        <v>12728</v>
      </c>
      <c r="H44" s="281" t="s">
        <v>738</v>
      </c>
      <c r="I44" s="274"/>
    </row>
    <row r="45" spans="1:9" ht="21.75">
      <c r="A45" s="273"/>
      <c r="B45" s="485">
        <v>291.1</v>
      </c>
      <c r="C45" s="531">
        <v>21239</v>
      </c>
      <c r="D45" s="275" t="s">
        <v>486</v>
      </c>
      <c r="E45" s="273" t="s">
        <v>576</v>
      </c>
      <c r="F45" s="275" t="s">
        <v>806</v>
      </c>
      <c r="G45" s="558">
        <v>194040</v>
      </c>
      <c r="H45" s="281" t="s">
        <v>807</v>
      </c>
      <c r="I45" s="274"/>
    </row>
    <row r="46" spans="1:9" ht="21.75">
      <c r="A46" s="273"/>
      <c r="B46" s="274">
        <v>311</v>
      </c>
      <c r="C46" s="531">
        <v>21240</v>
      </c>
      <c r="D46" s="275" t="s">
        <v>702</v>
      </c>
      <c r="E46" s="273" t="s">
        <v>576</v>
      </c>
      <c r="F46" s="275" t="s">
        <v>621</v>
      </c>
      <c r="G46" s="558">
        <v>3315</v>
      </c>
      <c r="H46" s="281" t="s">
        <v>808</v>
      </c>
      <c r="I46" s="274"/>
    </row>
    <row r="47" spans="1:9" ht="21.75">
      <c r="A47" s="273"/>
      <c r="B47" s="274">
        <v>312</v>
      </c>
      <c r="C47" s="531">
        <v>21240</v>
      </c>
      <c r="D47" s="275" t="s">
        <v>737</v>
      </c>
      <c r="E47" s="273" t="s">
        <v>576</v>
      </c>
      <c r="F47" s="275" t="s">
        <v>621</v>
      </c>
      <c r="G47" s="558">
        <v>3315</v>
      </c>
      <c r="H47" s="429" t="s">
        <v>814</v>
      </c>
      <c r="I47" s="274"/>
    </row>
    <row r="48" spans="1:11" ht="21.75">
      <c r="A48" s="273"/>
      <c r="B48" s="274">
        <v>313</v>
      </c>
      <c r="C48" s="531">
        <v>21240</v>
      </c>
      <c r="D48" s="275" t="s">
        <v>739</v>
      </c>
      <c r="E48" s="273" t="s">
        <v>576</v>
      </c>
      <c r="F48" s="275" t="s">
        <v>621</v>
      </c>
      <c r="G48" s="558">
        <v>3204</v>
      </c>
      <c r="H48" s="429"/>
      <c r="I48" s="429">
        <v>2504</v>
      </c>
      <c r="K48" s="493" t="s">
        <v>809</v>
      </c>
    </row>
    <row r="49" spans="1:11" ht="21.75">
      <c r="A49" s="273"/>
      <c r="B49" s="274">
        <v>314</v>
      </c>
      <c r="C49" s="531">
        <v>21240</v>
      </c>
      <c r="D49" s="275" t="s">
        <v>740</v>
      </c>
      <c r="E49" s="273" t="s">
        <v>576</v>
      </c>
      <c r="F49" s="275" t="s">
        <v>621</v>
      </c>
      <c r="G49" s="558">
        <v>3204</v>
      </c>
      <c r="H49" s="429"/>
      <c r="I49" s="429">
        <v>2504</v>
      </c>
      <c r="K49" s="493" t="s">
        <v>809</v>
      </c>
    </row>
    <row r="50" spans="1:9" ht="21.75">
      <c r="A50" s="273"/>
      <c r="B50" s="274">
        <v>329</v>
      </c>
      <c r="C50" s="531">
        <v>21250</v>
      </c>
      <c r="D50" s="275" t="s">
        <v>505</v>
      </c>
      <c r="E50" s="273" t="s">
        <v>636</v>
      </c>
      <c r="F50" s="275" t="s">
        <v>509</v>
      </c>
      <c r="G50" s="558">
        <v>1207</v>
      </c>
      <c r="H50" s="480"/>
      <c r="I50" s="274"/>
    </row>
    <row r="51" spans="1:9" ht="21.75">
      <c r="A51" s="273"/>
      <c r="B51" s="274">
        <v>337</v>
      </c>
      <c r="C51" s="531">
        <v>21253</v>
      </c>
      <c r="D51" s="489" t="s">
        <v>478</v>
      </c>
      <c r="E51" s="483" t="s">
        <v>636</v>
      </c>
      <c r="F51" s="275" t="s">
        <v>250</v>
      </c>
      <c r="G51" s="558">
        <v>497600</v>
      </c>
      <c r="H51" s="468" t="s">
        <v>820</v>
      </c>
      <c r="I51" s="274"/>
    </row>
    <row r="52" spans="1:9" ht="21.75">
      <c r="A52" s="273"/>
      <c r="B52" s="274">
        <v>338</v>
      </c>
      <c r="C52" s="531">
        <v>21253</v>
      </c>
      <c r="D52" s="489" t="s">
        <v>478</v>
      </c>
      <c r="E52" s="483" t="s">
        <v>636</v>
      </c>
      <c r="F52" s="275" t="s">
        <v>361</v>
      </c>
      <c r="G52" s="274">
        <v>176000</v>
      </c>
      <c r="H52" s="468" t="s">
        <v>820</v>
      </c>
      <c r="I52" s="274"/>
    </row>
    <row r="53" spans="1:9" ht="21.75">
      <c r="A53" s="273"/>
      <c r="B53" s="274">
        <v>344</v>
      </c>
      <c r="C53" s="531">
        <v>21254</v>
      </c>
      <c r="D53" s="275" t="s">
        <v>702</v>
      </c>
      <c r="E53" s="273" t="s">
        <v>576</v>
      </c>
      <c r="F53" s="275" t="s">
        <v>577</v>
      </c>
      <c r="G53" s="274">
        <v>3500</v>
      </c>
      <c r="H53" s="468" t="s">
        <v>813</v>
      </c>
      <c r="I53" s="274"/>
    </row>
    <row r="54" spans="1:9" ht="21.75">
      <c r="A54" s="273"/>
      <c r="B54" s="274">
        <v>335</v>
      </c>
      <c r="C54" s="531">
        <v>21254</v>
      </c>
      <c r="D54" s="275" t="s">
        <v>486</v>
      </c>
      <c r="E54" s="273" t="s">
        <v>576</v>
      </c>
      <c r="F54" s="275" t="s">
        <v>577</v>
      </c>
      <c r="G54" s="274">
        <v>3500</v>
      </c>
      <c r="H54" s="468" t="s">
        <v>813</v>
      </c>
      <c r="I54" s="274"/>
    </row>
    <row r="55" spans="1:9" ht="21.75">
      <c r="A55" s="273"/>
      <c r="B55" s="274">
        <v>346</v>
      </c>
      <c r="C55" s="531">
        <v>21254</v>
      </c>
      <c r="D55" s="275" t="s">
        <v>626</v>
      </c>
      <c r="E55" s="273" t="s">
        <v>576</v>
      </c>
      <c r="F55" s="275" t="s">
        <v>577</v>
      </c>
      <c r="G55" s="274">
        <v>3500</v>
      </c>
      <c r="H55" s="429"/>
      <c r="I55" s="274"/>
    </row>
    <row r="56" spans="1:9" ht="21.75">
      <c r="A56" s="273"/>
      <c r="B56" s="274">
        <v>354</v>
      </c>
      <c r="C56" s="531">
        <v>21257</v>
      </c>
      <c r="D56" s="275" t="s">
        <v>810</v>
      </c>
      <c r="E56" s="273" t="s">
        <v>576</v>
      </c>
      <c r="F56" s="275" t="s">
        <v>577</v>
      </c>
      <c r="G56" s="274">
        <v>3900</v>
      </c>
      <c r="H56" s="281" t="s">
        <v>817</v>
      </c>
      <c r="I56" s="274"/>
    </row>
    <row r="57" spans="1:9" ht="21.75">
      <c r="A57" s="273"/>
      <c r="B57" s="274">
        <v>355</v>
      </c>
      <c r="C57" s="531">
        <v>21257</v>
      </c>
      <c r="D57" s="275" t="s">
        <v>811</v>
      </c>
      <c r="E57" s="273" t="s">
        <v>576</v>
      </c>
      <c r="F57" s="275" t="s">
        <v>577</v>
      </c>
      <c r="G57" s="274">
        <v>3900</v>
      </c>
      <c r="H57" s="281" t="s">
        <v>817</v>
      </c>
      <c r="I57" s="274"/>
    </row>
    <row r="58" spans="1:9" ht="21.75">
      <c r="A58" s="273"/>
      <c r="B58" s="274">
        <v>356</v>
      </c>
      <c r="C58" s="531">
        <v>21257</v>
      </c>
      <c r="D58" s="275" t="s">
        <v>505</v>
      </c>
      <c r="E58" s="273" t="s">
        <v>576</v>
      </c>
      <c r="F58" s="275" t="s">
        <v>577</v>
      </c>
      <c r="G58" s="274">
        <v>3900</v>
      </c>
      <c r="H58" s="281" t="s">
        <v>817</v>
      </c>
      <c r="I58" s="274"/>
    </row>
    <row r="59" spans="1:9" ht="21.75">
      <c r="A59" s="273"/>
      <c r="B59" s="274">
        <v>357</v>
      </c>
      <c r="C59" s="531">
        <v>21258</v>
      </c>
      <c r="D59" s="275" t="s">
        <v>812</v>
      </c>
      <c r="E59" s="273" t="s">
        <v>576</v>
      </c>
      <c r="F59" s="275" t="s">
        <v>577</v>
      </c>
      <c r="G59" s="274">
        <v>3900</v>
      </c>
      <c r="H59" s="281" t="s">
        <v>817</v>
      </c>
      <c r="I59" s="274"/>
    </row>
    <row r="60" spans="1:9" ht="21.75">
      <c r="A60" s="273"/>
      <c r="B60" s="274">
        <v>364</v>
      </c>
      <c r="C60" s="531">
        <v>21260</v>
      </c>
      <c r="D60" s="275" t="s">
        <v>702</v>
      </c>
      <c r="E60" s="273" t="s">
        <v>576</v>
      </c>
      <c r="F60" s="275" t="s">
        <v>577</v>
      </c>
      <c r="G60" s="274">
        <v>3000</v>
      </c>
      <c r="H60" s="281" t="s">
        <v>817</v>
      </c>
      <c r="I60" s="274"/>
    </row>
    <row r="61" spans="1:9" ht="21.75">
      <c r="A61" s="273"/>
      <c r="B61" s="274">
        <v>365</v>
      </c>
      <c r="C61" s="531">
        <v>21260</v>
      </c>
      <c r="D61" s="275" t="s">
        <v>815</v>
      </c>
      <c r="E61" s="273" t="s">
        <v>576</v>
      </c>
      <c r="F61" s="275" t="s">
        <v>577</v>
      </c>
      <c r="G61" s="274">
        <v>2500</v>
      </c>
      <c r="H61" s="429" t="s">
        <v>818</v>
      </c>
      <c r="I61" s="274"/>
    </row>
    <row r="62" spans="1:9" ht="21.75">
      <c r="A62" s="273"/>
      <c r="B62" s="274">
        <v>366</v>
      </c>
      <c r="C62" s="531">
        <v>21260</v>
      </c>
      <c r="D62" s="275" t="s">
        <v>816</v>
      </c>
      <c r="E62" s="273" t="s">
        <v>576</v>
      </c>
      <c r="F62" s="275" t="s">
        <v>577</v>
      </c>
      <c r="G62" s="274">
        <v>2500</v>
      </c>
      <c r="H62" s="281" t="s">
        <v>817</v>
      </c>
      <c r="I62" s="274"/>
    </row>
    <row r="63" spans="1:9" ht="21.75">
      <c r="A63" s="273"/>
      <c r="B63" s="274">
        <v>367</v>
      </c>
      <c r="C63" s="531">
        <v>21260</v>
      </c>
      <c r="D63" s="275" t="s">
        <v>499</v>
      </c>
      <c r="E63" s="273" t="s">
        <v>576</v>
      </c>
      <c r="F63" s="275" t="s">
        <v>577</v>
      </c>
      <c r="G63" s="274">
        <v>2500</v>
      </c>
      <c r="H63" s="281" t="s">
        <v>817</v>
      </c>
      <c r="I63" s="274"/>
    </row>
    <row r="64" spans="1:11" ht="21.75">
      <c r="A64" s="273"/>
      <c r="B64" s="274">
        <v>391</v>
      </c>
      <c r="C64" s="531">
        <v>21270</v>
      </c>
      <c r="D64" s="275" t="s">
        <v>702</v>
      </c>
      <c r="E64" s="273" t="s">
        <v>576</v>
      </c>
      <c r="F64" s="275" t="s">
        <v>819</v>
      </c>
      <c r="G64" s="274">
        <v>10312</v>
      </c>
      <c r="H64" s="281" t="s">
        <v>849</v>
      </c>
      <c r="I64" s="274">
        <v>8912</v>
      </c>
      <c r="K64" s="493" t="s">
        <v>851</v>
      </c>
    </row>
    <row r="65" spans="1:11" ht="21.75">
      <c r="A65" s="273"/>
      <c r="B65" s="274">
        <v>392</v>
      </c>
      <c r="C65" s="531">
        <v>21270</v>
      </c>
      <c r="D65" s="275" t="s">
        <v>847</v>
      </c>
      <c r="E65" s="273" t="s">
        <v>576</v>
      </c>
      <c r="F65" s="275" t="s">
        <v>819</v>
      </c>
      <c r="G65" s="274">
        <v>13336</v>
      </c>
      <c r="H65" s="281" t="s">
        <v>850</v>
      </c>
      <c r="I65" s="274">
        <v>11336</v>
      </c>
      <c r="K65" s="493" t="s">
        <v>848</v>
      </c>
    </row>
    <row r="66" spans="1:11" ht="21.75">
      <c r="A66" s="273"/>
      <c r="B66" s="274">
        <v>395</v>
      </c>
      <c r="C66" s="531">
        <v>21270</v>
      </c>
      <c r="D66" s="275" t="s">
        <v>505</v>
      </c>
      <c r="E66" s="273" t="s">
        <v>576</v>
      </c>
      <c r="F66" s="275" t="s">
        <v>819</v>
      </c>
      <c r="G66" s="274">
        <v>2470</v>
      </c>
      <c r="H66" s="281" t="s">
        <v>844</v>
      </c>
      <c r="I66" s="274">
        <v>1670</v>
      </c>
      <c r="K66" s="493" t="s">
        <v>845</v>
      </c>
    </row>
    <row r="67" spans="1:11" ht="21.75">
      <c r="A67" s="273"/>
      <c r="B67" s="274">
        <v>396</v>
      </c>
      <c r="C67" s="531">
        <v>21270</v>
      </c>
      <c r="D67" s="275" t="s">
        <v>812</v>
      </c>
      <c r="E67" s="273" t="s">
        <v>576</v>
      </c>
      <c r="F67" s="275" t="s">
        <v>819</v>
      </c>
      <c r="G67" s="274">
        <v>2470</v>
      </c>
      <c r="H67" s="281" t="s">
        <v>844</v>
      </c>
      <c r="I67" s="274">
        <v>1670</v>
      </c>
      <c r="K67" s="493" t="s">
        <v>845</v>
      </c>
    </row>
    <row r="68" spans="1:12" ht="21.75">
      <c r="A68" s="273"/>
      <c r="B68" s="274">
        <v>397</v>
      </c>
      <c r="C68" s="531">
        <v>21270</v>
      </c>
      <c r="D68" s="275" t="s">
        <v>810</v>
      </c>
      <c r="E68" s="273" t="s">
        <v>576</v>
      </c>
      <c r="F68" s="275" t="s">
        <v>819</v>
      </c>
      <c r="G68" s="274">
        <v>2170</v>
      </c>
      <c r="H68" s="281" t="s">
        <v>844</v>
      </c>
      <c r="I68" s="274">
        <v>1395</v>
      </c>
      <c r="K68" s="493" t="s">
        <v>846</v>
      </c>
      <c r="L68" s="444"/>
    </row>
    <row r="69" spans="1:12" ht="21.75">
      <c r="A69" s="273"/>
      <c r="B69" s="274">
        <v>398</v>
      </c>
      <c r="C69" s="531">
        <v>21270</v>
      </c>
      <c r="D69" s="275" t="s">
        <v>811</v>
      </c>
      <c r="E69" s="273" t="s">
        <v>576</v>
      </c>
      <c r="F69" s="275" t="s">
        <v>819</v>
      </c>
      <c r="G69" s="274">
        <v>2170</v>
      </c>
      <c r="H69" s="281" t="s">
        <v>844</v>
      </c>
      <c r="I69" s="274">
        <v>1395</v>
      </c>
      <c r="K69" s="493" t="s">
        <v>846</v>
      </c>
      <c r="L69" s="270" t="s">
        <v>42</v>
      </c>
    </row>
    <row r="70" spans="1:9" ht="21.75">
      <c r="A70" s="273"/>
      <c r="B70" s="274"/>
      <c r="C70" s="281"/>
      <c r="D70" s="275"/>
      <c r="E70" s="273"/>
      <c r="F70" s="275"/>
      <c r="G70" s="274"/>
      <c r="H70" s="429"/>
      <c r="I70" s="274"/>
    </row>
    <row r="71" spans="1:9" ht="21.75">
      <c r="A71" s="273"/>
      <c r="B71" s="274"/>
      <c r="C71" s="281"/>
      <c r="D71" s="275"/>
      <c r="E71" s="273"/>
      <c r="F71" s="275"/>
      <c r="G71" s="274"/>
      <c r="H71" s="429"/>
      <c r="I71" s="274"/>
    </row>
    <row r="72" spans="1:9" ht="21.75">
      <c r="A72" s="273"/>
      <c r="B72" s="274"/>
      <c r="C72" s="281"/>
      <c r="D72" s="275"/>
      <c r="E72" s="273"/>
      <c r="F72" s="275"/>
      <c r="G72" s="274"/>
      <c r="H72" s="429"/>
      <c r="I72" s="274"/>
    </row>
    <row r="73" spans="1:9" ht="21.75">
      <c r="A73" s="273"/>
      <c r="B73" s="274"/>
      <c r="C73" s="281"/>
      <c r="D73" s="275"/>
      <c r="E73" s="273"/>
      <c r="F73" s="275"/>
      <c r="G73" s="274"/>
      <c r="H73" s="429"/>
      <c r="I73" s="274"/>
    </row>
    <row r="74" spans="1:9" ht="21.75">
      <c r="A74" s="273"/>
      <c r="B74" s="274"/>
      <c r="C74" s="281"/>
      <c r="D74" s="275"/>
      <c r="E74" s="273"/>
      <c r="F74" s="489"/>
      <c r="G74" s="274"/>
      <c r="H74" s="429"/>
      <c r="I74" s="274"/>
    </row>
    <row r="75" spans="1:9" ht="21.75">
      <c r="A75" s="273"/>
      <c r="B75" s="274"/>
      <c r="C75" s="281"/>
      <c r="D75" s="275"/>
      <c r="E75" s="273"/>
      <c r="F75" s="275"/>
      <c r="G75" s="274"/>
      <c r="H75" s="429"/>
      <c r="I75" s="274"/>
    </row>
    <row r="76" spans="1:9" ht="21.75">
      <c r="A76" s="273"/>
      <c r="B76" s="274"/>
      <c r="C76" s="281"/>
      <c r="D76" s="275"/>
      <c r="E76" s="273"/>
      <c r="F76" s="275"/>
      <c r="G76" s="274"/>
      <c r="H76" s="429"/>
      <c r="I76" s="274"/>
    </row>
    <row r="77" spans="1:9" ht="21.75">
      <c r="A77" s="273"/>
      <c r="B77" s="274"/>
      <c r="C77" s="281"/>
      <c r="D77" s="275"/>
      <c r="E77" s="273"/>
      <c r="F77" s="275"/>
      <c r="G77" s="274"/>
      <c r="H77" s="281"/>
      <c r="I77" s="274"/>
    </row>
    <row r="78" spans="1:9" ht="21.75">
      <c r="A78" s="273"/>
      <c r="B78" s="274"/>
      <c r="C78" s="281"/>
      <c r="D78" s="275"/>
      <c r="E78" s="273"/>
      <c r="F78" s="275"/>
      <c r="G78" s="274"/>
      <c r="H78" s="281"/>
      <c r="I78" s="274"/>
    </row>
    <row r="79" spans="1:9" ht="21.75">
      <c r="A79" s="273"/>
      <c r="B79" s="274"/>
      <c r="C79" s="281"/>
      <c r="D79" s="275"/>
      <c r="E79" s="273"/>
      <c r="F79" s="275"/>
      <c r="G79" s="274"/>
      <c r="H79" s="281"/>
      <c r="I79" s="274"/>
    </row>
    <row r="80" spans="1:9" ht="21.75">
      <c r="A80" s="273"/>
      <c r="B80" s="274"/>
      <c r="C80" s="281"/>
      <c r="D80" s="275"/>
      <c r="E80" s="273"/>
      <c r="F80" s="275"/>
      <c r="G80" s="274"/>
      <c r="H80" s="281"/>
      <c r="I80" s="274"/>
    </row>
    <row r="81" spans="1:9" ht="21.75">
      <c r="A81" s="273"/>
      <c r="B81" s="274"/>
      <c r="C81" s="281"/>
      <c r="D81" s="275"/>
      <c r="E81" s="273"/>
      <c r="F81" s="275"/>
      <c r="G81" s="274"/>
      <c r="H81" s="429"/>
      <c r="I81" s="274"/>
    </row>
    <row r="82" spans="1:9" ht="21.75">
      <c r="A82" s="273"/>
      <c r="B82" s="274"/>
      <c r="C82" s="281"/>
      <c r="D82" s="275"/>
      <c r="E82" s="273"/>
      <c r="F82" s="489"/>
      <c r="G82" s="274"/>
      <c r="H82" s="429"/>
      <c r="I82" s="274"/>
    </row>
    <row r="83" spans="1:9" ht="21.75">
      <c r="A83" s="273"/>
      <c r="B83" s="274"/>
      <c r="C83" s="281"/>
      <c r="D83" s="275"/>
      <c r="E83" s="273"/>
      <c r="F83" s="275"/>
      <c r="G83" s="274"/>
      <c r="H83" s="429"/>
      <c r="I83" s="274"/>
    </row>
    <row r="84" spans="1:9" ht="21.75">
      <c r="A84" s="273"/>
      <c r="B84" s="274"/>
      <c r="C84" s="281"/>
      <c r="D84" s="275"/>
      <c r="E84" s="273"/>
      <c r="F84" s="275"/>
      <c r="G84" s="274"/>
      <c r="H84" s="429"/>
      <c r="I84" s="274"/>
    </row>
    <row r="85" spans="1:9" ht="21.75">
      <c r="A85" s="273"/>
      <c r="B85" s="274"/>
      <c r="C85" s="281"/>
      <c r="D85" s="275"/>
      <c r="E85" s="273"/>
      <c r="F85" s="275"/>
      <c r="G85" s="274"/>
      <c r="H85" s="429"/>
      <c r="I85" s="274"/>
    </row>
    <row r="86" spans="1:9" ht="21.75">
      <c r="A86" s="273"/>
      <c r="B86" s="274"/>
      <c r="C86" s="281"/>
      <c r="D86" s="275"/>
      <c r="E86" s="273"/>
      <c r="F86" s="489"/>
      <c r="G86" s="274"/>
      <c r="H86" s="429"/>
      <c r="I86" s="274"/>
    </row>
    <row r="87" spans="1:9" ht="21.75">
      <c r="A87" s="273"/>
      <c r="B87" s="274"/>
      <c r="C87" s="281"/>
      <c r="D87" s="275"/>
      <c r="E87" s="273"/>
      <c r="F87" s="275"/>
      <c r="G87" s="274"/>
      <c r="H87" s="429"/>
      <c r="I87" s="274"/>
    </row>
    <row r="88" spans="1:9" ht="21.75">
      <c r="A88" s="273"/>
      <c r="B88" s="274"/>
      <c r="C88" s="281"/>
      <c r="D88" s="275"/>
      <c r="E88" s="273"/>
      <c r="F88" s="275"/>
      <c r="G88" s="274"/>
      <c r="H88" s="429"/>
      <c r="I88" s="274"/>
    </row>
    <row r="89" spans="1:9" ht="21.75">
      <c r="A89" s="273"/>
      <c r="B89" s="274"/>
      <c r="C89" s="281"/>
      <c r="D89" s="275"/>
      <c r="E89" s="273"/>
      <c r="F89" s="275"/>
      <c r="G89" s="274"/>
      <c r="H89" s="429"/>
      <c r="I89" s="274"/>
    </row>
    <row r="90" spans="1:9" ht="21.75">
      <c r="A90" s="273"/>
      <c r="B90" s="274"/>
      <c r="C90" s="281"/>
      <c r="D90" s="275"/>
      <c r="E90" s="273"/>
      <c r="F90" s="489"/>
      <c r="G90" s="274"/>
      <c r="H90" s="429"/>
      <c r="I90" s="274"/>
    </row>
    <row r="91" spans="1:9" ht="21.75">
      <c r="A91" s="273"/>
      <c r="B91" s="274"/>
      <c r="C91" s="281"/>
      <c r="D91" s="275"/>
      <c r="E91" s="273"/>
      <c r="F91" s="275"/>
      <c r="G91" s="274"/>
      <c r="H91" s="429"/>
      <c r="I91" s="274"/>
    </row>
    <row r="92" spans="1:9" ht="21.75">
      <c r="A92" s="273"/>
      <c r="B92" s="491"/>
      <c r="C92" s="281"/>
      <c r="D92" s="275"/>
      <c r="E92" s="273"/>
      <c r="F92" s="489"/>
      <c r="G92" s="274"/>
      <c r="H92" s="429"/>
      <c r="I92" s="274"/>
    </row>
    <row r="93" spans="1:9" ht="21.75">
      <c r="A93" s="273"/>
      <c r="B93" s="274"/>
      <c r="C93" s="281"/>
      <c r="D93" s="275"/>
      <c r="E93" s="273"/>
      <c r="F93" s="275"/>
      <c r="G93" s="274"/>
      <c r="H93" s="429"/>
      <c r="I93" s="274"/>
    </row>
    <row r="94" spans="1:9" ht="21.75">
      <c r="A94" s="273"/>
      <c r="B94" s="274"/>
      <c r="C94" s="281"/>
      <c r="D94" s="275"/>
      <c r="E94" s="273"/>
      <c r="F94" s="275"/>
      <c r="G94" s="274"/>
      <c r="H94" s="429"/>
      <c r="I94" s="274"/>
    </row>
    <row r="95" spans="1:14" ht="21.75">
      <c r="A95" s="273"/>
      <c r="B95" s="274"/>
      <c r="C95" s="281"/>
      <c r="D95" s="275"/>
      <c r="E95" s="273"/>
      <c r="F95" s="275"/>
      <c r="G95" s="274"/>
      <c r="H95" s="429"/>
      <c r="I95" s="274"/>
      <c r="N95" s="270" t="s">
        <v>362</v>
      </c>
    </row>
    <row r="96" spans="1:9" ht="21.75">
      <c r="A96" s="273"/>
      <c r="B96" s="274"/>
      <c r="C96" s="281"/>
      <c r="D96" s="275"/>
      <c r="E96" s="273"/>
      <c r="F96" s="275"/>
      <c r="G96" s="274"/>
      <c r="H96" s="429"/>
      <c r="I96" s="274"/>
    </row>
    <row r="97" spans="1:9" ht="21.75">
      <c r="A97" s="273"/>
      <c r="B97" s="274"/>
      <c r="C97" s="429"/>
      <c r="D97" s="275"/>
      <c r="E97" s="273"/>
      <c r="F97" s="275"/>
      <c r="G97" s="274"/>
      <c r="H97" s="281"/>
      <c r="I97" s="274"/>
    </row>
    <row r="98" spans="1:9" ht="21.75">
      <c r="A98" s="273"/>
      <c r="B98" s="274"/>
      <c r="C98" s="429"/>
      <c r="D98" s="275"/>
      <c r="E98" s="273"/>
      <c r="F98" s="275"/>
      <c r="G98" s="274"/>
      <c r="H98" s="429"/>
      <c r="I98" s="274"/>
    </row>
    <row r="99" spans="1:9" ht="21.75">
      <c r="A99" s="273"/>
      <c r="B99" s="274"/>
      <c r="C99" s="429"/>
      <c r="D99" s="275"/>
      <c r="E99" s="273"/>
      <c r="F99" s="275"/>
      <c r="G99" s="274"/>
      <c r="H99" s="429"/>
      <c r="I99" s="274"/>
    </row>
    <row r="100" spans="1:9" ht="21.75">
      <c r="A100" s="273"/>
      <c r="B100" s="491"/>
      <c r="C100" s="429"/>
      <c r="D100" s="275"/>
      <c r="E100" s="273"/>
      <c r="F100" s="489"/>
      <c r="G100" s="274"/>
      <c r="H100" s="429"/>
      <c r="I100" s="274"/>
    </row>
    <row r="101" spans="1:9" ht="21.75">
      <c r="A101" s="273"/>
      <c r="B101" s="274"/>
      <c r="C101" s="429"/>
      <c r="D101" s="275"/>
      <c r="E101" s="273"/>
      <c r="F101" s="275"/>
      <c r="G101" s="274"/>
      <c r="H101" s="281"/>
      <c r="I101" s="274"/>
    </row>
    <row r="102" spans="1:9" ht="21.75">
      <c r="A102" s="273"/>
      <c r="B102" s="274"/>
      <c r="C102" s="429"/>
      <c r="D102" s="275"/>
      <c r="E102" s="273"/>
      <c r="F102" s="275"/>
      <c r="G102" s="274"/>
      <c r="H102" s="281"/>
      <c r="I102" s="274"/>
    </row>
    <row r="103" spans="1:9" ht="21.75">
      <c r="A103" s="273"/>
      <c r="B103" s="274"/>
      <c r="C103" s="429"/>
      <c r="D103" s="275"/>
      <c r="E103" s="273"/>
      <c r="F103" s="275"/>
      <c r="G103" s="274"/>
      <c r="H103" s="281"/>
      <c r="I103" s="274"/>
    </row>
    <row r="104" spans="1:9" ht="21.75">
      <c r="A104" s="273"/>
      <c r="B104" s="274"/>
      <c r="C104" s="429"/>
      <c r="D104" s="275"/>
      <c r="E104" s="273"/>
      <c r="F104" s="275"/>
      <c r="G104" s="274"/>
      <c r="H104" s="281"/>
      <c r="I104" s="274"/>
    </row>
    <row r="105" spans="1:9" ht="21.75">
      <c r="A105" s="273"/>
      <c r="B105" s="274"/>
      <c r="C105" s="429"/>
      <c r="D105" s="275"/>
      <c r="E105" s="273"/>
      <c r="F105" s="489"/>
      <c r="G105" s="274"/>
      <c r="H105" s="281"/>
      <c r="I105" s="274"/>
    </row>
    <row r="106" spans="1:9" ht="21.75">
      <c r="A106" s="273"/>
      <c r="B106" s="274"/>
      <c r="C106" s="429"/>
      <c r="D106" s="275"/>
      <c r="E106" s="483"/>
      <c r="F106" s="275"/>
      <c r="G106" s="274"/>
      <c r="H106" s="281"/>
      <c r="I106" s="274"/>
    </row>
    <row r="107" spans="1:9" ht="21.75">
      <c r="A107" s="273"/>
      <c r="B107" s="274"/>
      <c r="C107" s="429"/>
      <c r="D107" s="275"/>
      <c r="E107" s="483"/>
      <c r="F107" s="275"/>
      <c r="G107" s="274"/>
      <c r="H107" s="281"/>
      <c r="I107" s="274"/>
    </row>
    <row r="108" spans="1:9" ht="21.75">
      <c r="A108" s="273"/>
      <c r="B108" s="274"/>
      <c r="C108" s="429"/>
      <c r="D108" s="275"/>
      <c r="E108" s="483"/>
      <c r="F108" s="275"/>
      <c r="G108" s="274"/>
      <c r="H108" s="281"/>
      <c r="I108" s="274"/>
    </row>
    <row r="109" spans="1:9" ht="21.75">
      <c r="A109" s="273"/>
      <c r="B109" s="274"/>
      <c r="C109" s="429"/>
      <c r="D109" s="275"/>
      <c r="E109" s="273"/>
      <c r="F109" s="275"/>
      <c r="G109" s="274"/>
      <c r="H109" s="281"/>
      <c r="I109" s="274"/>
    </row>
    <row r="110" spans="1:9" ht="21.75">
      <c r="A110" s="273"/>
      <c r="B110" s="274"/>
      <c r="C110" s="429"/>
      <c r="D110" s="275"/>
      <c r="E110" s="273"/>
      <c r="F110" s="275"/>
      <c r="G110" s="274"/>
      <c r="H110" s="281"/>
      <c r="I110" s="274"/>
    </row>
    <row r="111" spans="1:9" ht="21.75">
      <c r="A111" s="273"/>
      <c r="B111" s="274"/>
      <c r="C111" s="429"/>
      <c r="D111" s="275"/>
      <c r="E111" s="273"/>
      <c r="F111" s="489"/>
      <c r="G111" s="274"/>
      <c r="H111" s="281"/>
      <c r="I111" s="274"/>
    </row>
    <row r="112" spans="1:9" ht="21.75">
      <c r="A112" s="273"/>
      <c r="B112" s="274"/>
      <c r="C112" s="429"/>
      <c r="D112" s="275"/>
      <c r="E112" s="273"/>
      <c r="F112" s="275"/>
      <c r="G112" s="274"/>
      <c r="H112" s="281"/>
      <c r="I112" s="274"/>
    </row>
    <row r="113" spans="1:9" ht="21.75">
      <c r="A113" s="273"/>
      <c r="B113" s="274"/>
      <c r="C113" s="429"/>
      <c r="D113" s="275"/>
      <c r="E113" s="273"/>
      <c r="F113" s="275"/>
      <c r="G113" s="274"/>
      <c r="H113" s="281"/>
      <c r="I113" s="274"/>
    </row>
    <row r="114" spans="1:9" ht="21.75">
      <c r="A114" s="273"/>
      <c r="B114" s="274"/>
      <c r="C114" s="429"/>
      <c r="D114" s="275"/>
      <c r="E114" s="273"/>
      <c r="F114" s="275"/>
      <c r="G114" s="274"/>
      <c r="H114" s="281"/>
      <c r="I114" s="274"/>
    </row>
    <row r="115" spans="1:9" ht="21.75">
      <c r="A115" s="273"/>
      <c r="B115" s="274"/>
      <c r="C115" s="429"/>
      <c r="D115" s="275"/>
      <c r="E115" s="273"/>
      <c r="F115" s="275"/>
      <c r="G115" s="274"/>
      <c r="H115" s="281"/>
      <c r="I115" s="274"/>
    </row>
    <row r="116" spans="1:19" ht="21.75">
      <c r="A116" s="273"/>
      <c r="B116" s="274"/>
      <c r="C116" s="429"/>
      <c r="D116" s="275"/>
      <c r="E116" s="273"/>
      <c r="F116" s="275"/>
      <c r="G116" s="274"/>
      <c r="H116" s="281"/>
      <c r="I116" s="274"/>
      <c r="S116" s="270">
        <v>10620</v>
      </c>
    </row>
    <row r="117" spans="1:9" ht="21.75">
      <c r="A117" s="273"/>
      <c r="B117" s="274"/>
      <c r="C117" s="429"/>
      <c r="D117" s="275"/>
      <c r="E117" s="483"/>
      <c r="F117" s="275"/>
      <c r="G117" s="274"/>
      <c r="H117" s="281"/>
      <c r="I117" s="274"/>
    </row>
    <row r="118" spans="1:9" ht="21.75">
      <c r="A118" s="273"/>
      <c r="B118" s="274"/>
      <c r="C118" s="429"/>
      <c r="D118" s="275"/>
      <c r="E118" s="483"/>
      <c r="F118" s="275"/>
      <c r="G118" s="274"/>
      <c r="H118" s="281"/>
      <c r="I118" s="274"/>
    </row>
    <row r="119" spans="1:9" ht="21.75">
      <c r="A119" s="273"/>
      <c r="B119" s="274"/>
      <c r="C119" s="429"/>
      <c r="D119" s="275"/>
      <c r="E119" s="483"/>
      <c r="F119" s="275"/>
      <c r="G119" s="274"/>
      <c r="H119" s="281"/>
      <c r="I119" s="274"/>
    </row>
    <row r="120" spans="1:9" ht="21.75">
      <c r="A120" s="273"/>
      <c r="B120" s="274"/>
      <c r="C120" s="429"/>
      <c r="D120" s="275"/>
      <c r="E120" s="273"/>
      <c r="F120" s="275"/>
      <c r="G120" s="274"/>
      <c r="H120" s="281"/>
      <c r="I120" s="274"/>
    </row>
    <row r="121" spans="1:12" ht="21.75">
      <c r="A121" s="273"/>
      <c r="B121" s="274"/>
      <c r="C121" s="429"/>
      <c r="D121" s="275"/>
      <c r="E121" s="273"/>
      <c r="F121" s="275"/>
      <c r="G121" s="274"/>
      <c r="H121" s="281"/>
      <c r="I121" s="274"/>
      <c r="L121" s="270" t="s">
        <v>42</v>
      </c>
    </row>
    <row r="122" spans="1:9" ht="21.75">
      <c r="A122" s="273"/>
      <c r="B122" s="274"/>
      <c r="C122" s="429"/>
      <c r="D122" s="275"/>
      <c r="E122" s="273"/>
      <c r="F122" s="275"/>
      <c r="G122" s="274"/>
      <c r="H122" s="281"/>
      <c r="I122" s="274"/>
    </row>
    <row r="123" spans="1:12" ht="21.75">
      <c r="A123" s="273"/>
      <c r="B123" s="274"/>
      <c r="C123" s="429"/>
      <c r="D123" s="275"/>
      <c r="E123" s="273"/>
      <c r="F123" s="275"/>
      <c r="G123" s="274"/>
      <c r="H123" s="281"/>
      <c r="I123" s="274"/>
      <c r="L123" s="270" t="s">
        <v>362</v>
      </c>
    </row>
    <row r="124" spans="1:9" ht="21.75">
      <c r="A124" s="273"/>
      <c r="B124" s="274"/>
      <c r="C124" s="429"/>
      <c r="D124" s="275"/>
      <c r="E124" s="273"/>
      <c r="F124" s="275"/>
      <c r="G124" s="274"/>
      <c r="H124" s="281"/>
      <c r="I124" s="274"/>
    </row>
    <row r="125" spans="1:12" ht="21.75">
      <c r="A125" s="273"/>
      <c r="B125" s="274"/>
      <c r="C125" s="429"/>
      <c r="D125" s="275"/>
      <c r="E125" s="273"/>
      <c r="F125" s="275"/>
      <c r="G125" s="274"/>
      <c r="H125" s="281"/>
      <c r="I125" s="274"/>
      <c r="J125" s="493"/>
      <c r="K125" s="493" t="s">
        <v>396</v>
      </c>
      <c r="L125" s="492"/>
    </row>
    <row r="126" spans="1:12" ht="21.75">
      <c r="A126" s="273"/>
      <c r="B126" s="274"/>
      <c r="C126" s="429"/>
      <c r="D126" s="275"/>
      <c r="E126" s="273"/>
      <c r="F126" s="275"/>
      <c r="G126" s="274"/>
      <c r="H126" s="281"/>
      <c r="I126" s="274"/>
      <c r="J126" s="493"/>
      <c r="K126" s="493" t="s">
        <v>396</v>
      </c>
      <c r="L126" s="492"/>
    </row>
    <row r="127" spans="1:9" ht="21.75">
      <c r="A127" s="273"/>
      <c r="B127" s="274"/>
      <c r="C127" s="429"/>
      <c r="D127" s="275"/>
      <c r="E127" s="273"/>
      <c r="F127" s="275"/>
      <c r="G127" s="274"/>
      <c r="H127" s="281"/>
      <c r="I127" s="274"/>
    </row>
    <row r="128" spans="1:9" ht="21.75">
      <c r="A128" s="273"/>
      <c r="B128" s="274"/>
      <c r="C128" s="429"/>
      <c r="D128" s="275"/>
      <c r="E128" s="273"/>
      <c r="F128" s="275"/>
      <c r="G128" s="274"/>
      <c r="H128" s="281"/>
      <c r="I128" s="274"/>
    </row>
    <row r="129" spans="1:9" ht="21.75">
      <c r="A129" s="273"/>
      <c r="B129" s="274"/>
      <c r="C129" s="429"/>
      <c r="D129" s="275"/>
      <c r="E129" s="273"/>
      <c r="F129" s="275"/>
      <c r="G129" s="274"/>
      <c r="H129" s="281"/>
      <c r="I129" s="274"/>
    </row>
    <row r="130" spans="1:9" ht="21.75">
      <c r="A130" s="273"/>
      <c r="B130" s="274"/>
      <c r="C130" s="429"/>
      <c r="D130" s="275"/>
      <c r="E130" s="273"/>
      <c r="F130" s="275"/>
      <c r="G130" s="274"/>
      <c r="H130" s="281"/>
      <c r="I130" s="274"/>
    </row>
    <row r="131" spans="1:12" ht="21.75">
      <c r="A131" s="273"/>
      <c r="B131" s="274"/>
      <c r="C131" s="429"/>
      <c r="D131" s="275"/>
      <c r="E131" s="273"/>
      <c r="F131" s="275"/>
      <c r="G131" s="274"/>
      <c r="H131" s="281"/>
      <c r="I131" s="274"/>
      <c r="J131" s="493"/>
      <c r="K131" s="493" t="s">
        <v>417</v>
      </c>
      <c r="L131" s="492"/>
    </row>
    <row r="132" spans="1:9" ht="21.75">
      <c r="A132" s="273"/>
      <c r="B132" s="274"/>
      <c r="C132" s="429"/>
      <c r="D132" s="275"/>
      <c r="E132" s="273"/>
      <c r="F132" s="275"/>
      <c r="G132" s="274"/>
      <c r="H132" s="281"/>
      <c r="I132" s="274"/>
    </row>
    <row r="133" spans="1:9" ht="21.75">
      <c r="A133" s="273"/>
      <c r="B133" s="274"/>
      <c r="C133" s="429"/>
      <c r="D133" s="275"/>
      <c r="E133" s="273"/>
      <c r="F133" s="275"/>
      <c r="G133" s="274"/>
      <c r="H133" s="281"/>
      <c r="I133" s="274"/>
    </row>
    <row r="134" spans="1:9" ht="21.75">
      <c r="A134" s="273"/>
      <c r="B134" s="274"/>
      <c r="C134" s="429"/>
      <c r="D134" s="275"/>
      <c r="E134" s="273"/>
      <c r="F134" s="275"/>
      <c r="G134" s="274"/>
      <c r="H134" s="281"/>
      <c r="I134" s="274"/>
    </row>
    <row r="135" spans="1:9" ht="21.75">
      <c r="A135" s="273"/>
      <c r="B135" s="274"/>
      <c r="C135" s="429"/>
      <c r="D135" s="275"/>
      <c r="E135" s="273"/>
      <c r="F135" s="275"/>
      <c r="G135" s="274"/>
      <c r="H135" s="281"/>
      <c r="I135" s="274"/>
    </row>
    <row r="136" spans="1:12" ht="21.75">
      <c r="A136" s="273"/>
      <c r="B136" s="274"/>
      <c r="C136" s="429"/>
      <c r="D136" s="275"/>
      <c r="E136" s="273"/>
      <c r="F136" s="275"/>
      <c r="G136" s="274"/>
      <c r="H136" s="281"/>
      <c r="I136" s="274"/>
      <c r="L136" s="444"/>
    </row>
    <row r="137" spans="1:9" ht="21.75">
      <c r="A137" s="273"/>
      <c r="B137" s="274"/>
      <c r="C137" s="429"/>
      <c r="D137" s="275"/>
      <c r="E137" s="273"/>
      <c r="F137" s="275"/>
      <c r="G137" s="274"/>
      <c r="H137" s="281"/>
      <c r="I137" s="274"/>
    </row>
    <row r="138" spans="1:12" ht="21.75">
      <c r="A138" s="273"/>
      <c r="B138" s="274"/>
      <c r="C138" s="429"/>
      <c r="D138" s="275"/>
      <c r="E138" s="273"/>
      <c r="F138" s="275"/>
      <c r="G138" s="274"/>
      <c r="H138" s="281"/>
      <c r="I138" s="274"/>
      <c r="L138" s="444"/>
    </row>
    <row r="139" spans="1:9" ht="21.75">
      <c r="A139" s="273"/>
      <c r="B139" s="274"/>
      <c r="C139" s="429"/>
      <c r="D139" s="275"/>
      <c r="E139" s="273"/>
      <c r="F139" s="275"/>
      <c r="G139" s="274"/>
      <c r="H139" s="429"/>
      <c r="I139" s="274"/>
    </row>
    <row r="140" spans="1:9" ht="21.75">
      <c r="A140" s="273"/>
      <c r="B140" s="274"/>
      <c r="C140" s="429"/>
      <c r="D140" s="275"/>
      <c r="E140" s="273"/>
      <c r="F140" s="275"/>
      <c r="G140" s="274"/>
      <c r="H140" s="429"/>
      <c r="I140" s="274"/>
    </row>
    <row r="141" spans="1:9" ht="21.75">
      <c r="A141" s="273"/>
      <c r="B141" s="274"/>
      <c r="C141" s="429"/>
      <c r="D141" s="275"/>
      <c r="E141" s="273"/>
      <c r="F141" s="275"/>
      <c r="G141" s="274"/>
      <c r="H141" s="429"/>
      <c r="I141" s="274"/>
    </row>
    <row r="142" spans="1:9" ht="21.75">
      <c r="A142" s="273"/>
      <c r="B142" s="274"/>
      <c r="C142" s="429"/>
      <c r="D142" s="275"/>
      <c r="E142" s="273"/>
      <c r="F142" s="275"/>
      <c r="G142" s="274"/>
      <c r="H142" s="429"/>
      <c r="I142" s="274"/>
    </row>
    <row r="143" spans="1:9" ht="21.75">
      <c r="A143" s="273"/>
      <c r="B143" s="274"/>
      <c r="C143" s="429"/>
      <c r="D143" s="275"/>
      <c r="E143" s="273"/>
      <c r="F143" s="275"/>
      <c r="G143" s="274"/>
      <c r="H143" s="429"/>
      <c r="I143" s="274"/>
    </row>
    <row r="144" spans="1:9" ht="21.75">
      <c r="A144" s="273"/>
      <c r="B144" s="274"/>
      <c r="C144" s="429"/>
      <c r="D144" s="275"/>
      <c r="E144" s="273"/>
      <c r="F144" s="275"/>
      <c r="G144" s="274"/>
      <c r="H144" s="429"/>
      <c r="I144" s="274"/>
    </row>
    <row r="145" spans="1:9" ht="21.75">
      <c r="A145" s="273"/>
      <c r="B145" s="274"/>
      <c r="C145" s="429"/>
      <c r="D145" s="275"/>
      <c r="E145" s="273"/>
      <c r="F145" s="275"/>
      <c r="G145" s="274"/>
      <c r="H145" s="429"/>
      <c r="I145" s="274"/>
    </row>
    <row r="146" spans="1:12" ht="21.75">
      <c r="A146" s="273"/>
      <c r="B146" s="274"/>
      <c r="C146" s="429"/>
      <c r="D146" s="275"/>
      <c r="E146" s="273"/>
      <c r="F146" s="275"/>
      <c r="G146" s="274"/>
      <c r="H146" s="429"/>
      <c r="I146" s="274"/>
      <c r="L146" s="444"/>
    </row>
    <row r="147" spans="1:9" ht="21.75">
      <c r="A147" s="273"/>
      <c r="B147" s="274"/>
      <c r="C147" s="429"/>
      <c r="D147" s="275"/>
      <c r="E147" s="273"/>
      <c r="F147" s="275"/>
      <c r="G147" s="274"/>
      <c r="H147" s="281"/>
      <c r="I147" s="274"/>
    </row>
    <row r="148" spans="1:9" ht="21.75">
      <c r="A148" s="273"/>
      <c r="B148" s="274"/>
      <c r="C148" s="429"/>
      <c r="D148" s="275"/>
      <c r="E148" s="273"/>
      <c r="F148" s="275"/>
      <c r="G148" s="274"/>
      <c r="H148" s="429"/>
      <c r="I148" s="274"/>
    </row>
    <row r="149" spans="1:13" ht="21.75">
      <c r="A149" s="273"/>
      <c r="B149" s="274"/>
      <c r="C149" s="429"/>
      <c r="D149" s="275"/>
      <c r="E149" s="273"/>
      <c r="F149" s="275"/>
      <c r="G149" s="274"/>
      <c r="H149" s="429"/>
      <c r="I149" s="274"/>
      <c r="L149" s="492" t="s">
        <v>423</v>
      </c>
      <c r="M149" s="492"/>
    </row>
    <row r="150" spans="1:13" ht="21.75">
      <c r="A150" s="273"/>
      <c r="B150" s="274"/>
      <c r="C150" s="429"/>
      <c r="D150" s="275"/>
      <c r="E150" s="273"/>
      <c r="F150" s="275"/>
      <c r="G150" s="274"/>
      <c r="H150" s="429"/>
      <c r="I150" s="281"/>
      <c r="L150" s="492" t="s">
        <v>422</v>
      </c>
      <c r="M150" s="492"/>
    </row>
    <row r="151" spans="1:13" ht="21.75">
      <c r="A151" s="273"/>
      <c r="B151" s="274"/>
      <c r="C151" s="429"/>
      <c r="D151" s="275"/>
      <c r="E151" s="273"/>
      <c r="F151" s="275"/>
      <c r="G151" s="274"/>
      <c r="H151" s="429"/>
      <c r="I151" s="281"/>
      <c r="L151" s="492" t="s">
        <v>422</v>
      </c>
      <c r="M151" s="492"/>
    </row>
    <row r="152" spans="1:11" ht="21.75">
      <c r="A152" s="273"/>
      <c r="B152" s="274"/>
      <c r="C152" s="429"/>
      <c r="D152" s="275"/>
      <c r="E152" s="273"/>
      <c r="F152" s="275"/>
      <c r="G152" s="274"/>
      <c r="H152" s="281"/>
      <c r="I152" s="274"/>
      <c r="K152" s="481"/>
    </row>
    <row r="153" spans="1:9" ht="21.75">
      <c r="A153" s="273"/>
      <c r="B153" s="274"/>
      <c r="C153" s="429"/>
      <c r="D153" s="275"/>
      <c r="E153" s="273"/>
      <c r="F153" s="275"/>
      <c r="G153" s="274"/>
      <c r="H153" s="281"/>
      <c r="I153" s="274"/>
    </row>
    <row r="154" spans="1:11" ht="21.75">
      <c r="A154" s="273"/>
      <c r="B154" s="274"/>
      <c r="C154" s="429"/>
      <c r="D154" s="275"/>
      <c r="E154" s="273"/>
      <c r="F154" s="275"/>
      <c r="G154" s="274"/>
      <c r="H154" s="281"/>
      <c r="I154" s="274"/>
      <c r="K154" s="481"/>
    </row>
    <row r="155" spans="1:9" ht="21.75">
      <c r="A155" s="273"/>
      <c r="B155" s="274"/>
      <c r="C155" s="429"/>
      <c r="D155" s="275"/>
      <c r="E155" s="273"/>
      <c r="F155" s="275"/>
      <c r="G155" s="274"/>
      <c r="H155" s="281"/>
      <c r="I155" s="274"/>
    </row>
    <row r="156" spans="1:9" ht="21.75">
      <c r="A156" s="273"/>
      <c r="B156" s="274"/>
      <c r="C156" s="429"/>
      <c r="D156" s="275"/>
      <c r="E156" s="273"/>
      <c r="F156" s="275"/>
      <c r="G156" s="274"/>
      <c r="H156" s="281"/>
      <c r="I156" s="274"/>
    </row>
    <row r="157" spans="1:12" ht="21.75">
      <c r="A157" s="273"/>
      <c r="B157" s="274"/>
      <c r="C157" s="429"/>
      <c r="D157" s="275"/>
      <c r="E157" s="273"/>
      <c r="F157" s="275"/>
      <c r="G157" s="274"/>
      <c r="H157" s="281"/>
      <c r="I157" s="274"/>
      <c r="L157" s="444"/>
    </row>
    <row r="158" spans="1:9" ht="21.75">
      <c r="A158" s="273"/>
      <c r="B158" s="274"/>
      <c r="C158" s="281"/>
      <c r="D158" s="275"/>
      <c r="E158" s="273"/>
      <c r="F158" s="275"/>
      <c r="G158" s="274"/>
      <c r="H158" s="281"/>
      <c r="I158" s="274"/>
    </row>
    <row r="159" spans="2:9" ht="21.75">
      <c r="B159" s="274"/>
      <c r="C159" s="281"/>
      <c r="D159" s="275"/>
      <c r="E159" s="273"/>
      <c r="F159" s="275"/>
      <c r="G159" s="274"/>
      <c r="H159" s="281"/>
      <c r="I159" s="274"/>
    </row>
  </sheetData>
  <sheetProtection/>
  <mergeCells count="4">
    <mergeCell ref="A2:J2"/>
    <mergeCell ref="A1:J1"/>
    <mergeCell ref="J4:J5"/>
    <mergeCell ref="J7:J8"/>
  </mergeCells>
  <printOptions horizontalCentered="1"/>
  <pageMargins left="0.2362204724409449" right="0.5118110236220472" top="0.2755905511811024" bottom="0.2" header="0.1574803149606299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abtboontan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chouch</dc:creator>
  <cp:keywords/>
  <dc:description/>
  <cp:lastModifiedBy>compaq</cp:lastModifiedBy>
  <cp:lastPrinted>2015-05-27T07:35:07Z</cp:lastPrinted>
  <dcterms:created xsi:type="dcterms:W3CDTF">2004-01-12T05:32:16Z</dcterms:created>
  <dcterms:modified xsi:type="dcterms:W3CDTF">2015-05-27T09:13:02Z</dcterms:modified>
  <cp:category/>
  <cp:version/>
  <cp:contentType/>
  <cp:contentStatus/>
</cp:coreProperties>
</file>